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 activeTab="2"/>
  </bookViews>
  <sheets>
    <sheet name="Отчет за апр-май17" sheetId="7" r:id="rId1"/>
    <sheet name="Отчет за 16-17уч.г" sheetId="8" r:id="rId2"/>
    <sheet name="Сводный отчет" sheetId="9" r:id="rId3"/>
  </sheets>
  <calcPr calcId="144525" refMode="R1C1"/>
</workbook>
</file>

<file path=xl/calcChain.xml><?xml version="1.0" encoding="utf-8"?>
<calcChain xmlns="http://schemas.openxmlformats.org/spreadsheetml/2006/main">
  <c r="G34" i="9" l="1"/>
  <c r="F34" i="9"/>
  <c r="D34" i="9"/>
  <c r="E31" i="9"/>
  <c r="E29" i="9"/>
  <c r="E23" i="9"/>
  <c r="E19" i="9"/>
  <c r="E12" i="9"/>
  <c r="E34" i="9" s="1"/>
  <c r="B159" i="8"/>
  <c r="E157" i="8"/>
  <c r="D156" i="8"/>
  <c r="F155" i="8"/>
  <c r="F154" i="8"/>
  <c r="F153" i="8"/>
  <c r="F152" i="8"/>
  <c r="F151" i="8"/>
  <c r="G145" i="8"/>
  <c r="F145" i="8"/>
  <c r="E144" i="8"/>
  <c r="F140" i="8"/>
  <c r="G143" i="8" s="1"/>
  <c r="E139" i="8"/>
  <c r="F137" i="8"/>
  <c r="F136" i="8"/>
  <c r="F156" i="8" s="1"/>
  <c r="E132" i="8"/>
  <c r="G131" i="8"/>
  <c r="E126" i="8"/>
  <c r="G125" i="8"/>
  <c r="F124" i="8"/>
  <c r="E116" i="8"/>
  <c r="E156" i="8" s="1"/>
  <c r="B113" i="8"/>
  <c r="A112" i="8"/>
  <c r="E66" i="8"/>
  <c r="D65" i="8"/>
  <c r="F64" i="8"/>
  <c r="F63" i="8"/>
  <c r="F61" i="8"/>
  <c r="F60" i="8"/>
  <c r="F57" i="8"/>
  <c r="F52" i="8"/>
  <c r="F51" i="8"/>
  <c r="F50" i="8"/>
  <c r="F49" i="8"/>
  <c r="F48" i="8"/>
  <c r="F47" i="8"/>
  <c r="F45" i="8"/>
  <c r="F44" i="8"/>
  <c r="F43" i="8"/>
  <c r="F42" i="8"/>
  <c r="F41" i="8"/>
  <c r="F40" i="8"/>
  <c r="G64" i="8" s="1"/>
  <c r="E39" i="8"/>
  <c r="G37" i="8"/>
  <c r="F36" i="8"/>
  <c r="E36" i="8"/>
  <c r="G34" i="8"/>
  <c r="E27" i="8"/>
  <c r="F22" i="8"/>
  <c r="F21" i="8"/>
  <c r="F14" i="8"/>
  <c r="G20" i="8" s="1"/>
  <c r="E11" i="8"/>
  <c r="E65" i="8" s="1"/>
  <c r="B137" i="7"/>
  <c r="E135" i="7"/>
  <c r="D134" i="7"/>
  <c r="F128" i="7"/>
  <c r="F126" i="7"/>
  <c r="F125" i="7"/>
  <c r="G125" i="7" s="1"/>
  <c r="E124" i="7"/>
  <c r="G123" i="7"/>
  <c r="F121" i="7"/>
  <c r="E120" i="7"/>
  <c r="G119" i="7"/>
  <c r="E115" i="7"/>
  <c r="E111" i="7"/>
  <c r="G110" i="7"/>
  <c r="G134" i="7" s="1"/>
  <c r="E105" i="7"/>
  <c r="E134" i="7" s="1"/>
  <c r="B102" i="7"/>
  <c r="A101" i="7"/>
  <c r="E55" i="7"/>
  <c r="D54" i="7"/>
  <c r="F53" i="7"/>
  <c r="F50" i="7"/>
  <c r="F47" i="7"/>
  <c r="F46" i="7"/>
  <c r="F42" i="7"/>
  <c r="F41" i="7"/>
  <c r="F40" i="7"/>
  <c r="F39" i="7"/>
  <c r="F38" i="7"/>
  <c r="F37" i="7"/>
  <c r="F36" i="7"/>
  <c r="F35" i="7"/>
  <c r="F34" i="7"/>
  <c r="G53" i="7" s="1"/>
  <c r="E32" i="7"/>
  <c r="E29" i="7"/>
  <c r="G27" i="7"/>
  <c r="E22" i="7"/>
  <c r="F17" i="7"/>
  <c r="G15" i="7"/>
  <c r="F14" i="7"/>
  <c r="F54" i="7" s="1"/>
  <c r="E11" i="7"/>
  <c r="E54" i="7" s="1"/>
  <c r="F65" i="8" l="1"/>
  <c r="G138" i="8"/>
  <c r="G156" i="8" s="1"/>
  <c r="F134" i="7"/>
</calcChain>
</file>

<file path=xl/sharedStrings.xml><?xml version="1.0" encoding="utf-8"?>
<sst xmlns="http://schemas.openxmlformats.org/spreadsheetml/2006/main" count="297" uniqueCount="159">
  <si>
    <t xml:space="preserve">Принято  на  Совете  лицея  </t>
  </si>
  <si>
    <t xml:space="preserve">                                                                                                                                           </t>
  </si>
  <si>
    <t>_____________________20___г.</t>
  </si>
  <si>
    <t xml:space="preserve">Председатель  Совета лицея  </t>
  </si>
  <si>
    <t>_________________Князева А.С.</t>
  </si>
  <si>
    <t>ЧГОФРЛ "ПлаДиС"</t>
  </si>
  <si>
    <t>№</t>
  </si>
  <si>
    <t>Наименование подпрограмм</t>
  </si>
  <si>
    <t>Перечень финансируемых мероприятий</t>
  </si>
  <si>
    <t>Необходимые финансовые средства. Всего тыс. руб.</t>
  </si>
  <si>
    <t>Израсходовано с начала года.  (тыс.руб.)</t>
  </si>
  <si>
    <t>Израсходовано за отчетный период.          (руб).</t>
  </si>
  <si>
    <t>Подпрограмма 1. Развитие современных механизмов и технологий  повышения  доступности  качественного  образования</t>
  </si>
  <si>
    <t>1. Внедрение инновационных образовательных моделей и технологий, реализация инновационных проектов.</t>
  </si>
  <si>
    <t>2. Обеспечение функционирования лицея в режиме ресурсного центра.</t>
  </si>
  <si>
    <t>8. Нормативно-правовое и учебно-методическое  обеспечение реализации ФГОС.</t>
  </si>
  <si>
    <t>9. Реализация программы «Школьный учебник».</t>
  </si>
  <si>
    <t>Подписка на 2 полугодие 2017</t>
  </si>
  <si>
    <t xml:space="preserve">10.Развитие системы оценки качества образования.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</si>
  <si>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2. Социализация и самореализация обучающихся.</t>
  </si>
  <si>
    <t>1.  Вовлечение обучающихся в социальную практику.</t>
  </si>
  <si>
    <t>2. Развитие системы доступного и эффективного дополнительного образования и внеурочной деятельности.</t>
  </si>
  <si>
    <t>4. Проведение мероприятий, способствующих формированию нравственной и гражданской позиции  обучающихся по отношению к лицею, городу, региону, России.</t>
  </si>
  <si>
    <t>9. Профилактика правонарушений и безнадзорности обучающихся.</t>
  </si>
  <si>
    <t>Подпрограмма 3. Талантливые и одаренные дети</t>
  </si>
  <si>
    <t>1.  Совершенствование методической и материально-технической базы для организации работы по развитию одаренности обучающихся.</t>
  </si>
  <si>
    <t>2. Повышение квалификации педагогических работников в отношении работы с одарёнными и перспективными детьми.</t>
  </si>
  <si>
    <t>8. Поощрение обучающихся за особые успехи в учебно-исследовательской, проектной  деятельности, в различных олимпиадах, конкурсах.</t>
  </si>
  <si>
    <t xml:space="preserve">9. Финансирование  участия  обучающихся в районно-городских, региональных, российских олимпиадах и конкурсах:  </t>
  </si>
  <si>
    <t xml:space="preserve"> - участие в проекте "Школа цифрового века"</t>
  </si>
  <si>
    <t xml:space="preserve"> Подпрограмма 4. Развитие кадрового потенциала.</t>
  </si>
  <si>
    <t>1. Повышение квалификации педагогических работников по вопросам реализации ФГОС, развитие профессионального мастерства педагогического коллектива.</t>
  </si>
  <si>
    <t xml:space="preserve"> - публикации статей  , участие в  заочных НПК</t>
  </si>
  <si>
    <t>3. Обеспечение актив. участия педагогов в мероп-ях лаборатории  РЦ «Развитие педагогич. потенциала».</t>
  </si>
  <si>
    <t xml:space="preserve">7. Стимулирование деятельности педагогических работников, активно участвующих в диссеминации инновационного опыта, конкурсах профессионального мастерства.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</si>
  <si>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5. Модернизация инфраструктуры</t>
  </si>
  <si>
    <r>
      <t xml:space="preserve">1.Развитие инфраструктуры образовательного учреждения (ремонтные работы, благоустройство территории, приобретение современной техники, учебного, лабораторного  оборудования). </t>
    </r>
    <r>
      <rPr>
        <sz val="9"/>
        <color indexed="10"/>
        <rFont val="Times New Roman"/>
        <family val="1"/>
        <charset val="204"/>
      </rPr>
      <t xml:space="preserve"> </t>
    </r>
  </si>
  <si>
    <t xml:space="preserve"> - Договор с охранным предприятием </t>
  </si>
  <si>
    <t xml:space="preserve"> -предоплата за ремонт крыльца</t>
  </si>
  <si>
    <t xml:space="preserve"> - чистка, стирка, ремонт "одежды сцены"</t>
  </si>
  <si>
    <t xml:space="preserve"> - замена линолеума</t>
  </si>
  <si>
    <t xml:space="preserve"> - изготовление, установка жалюзи</t>
  </si>
  <si>
    <t xml:space="preserve"> - ремонт , монтаж вентиляции</t>
  </si>
  <si>
    <t xml:space="preserve"> - установка пожарных извещателей</t>
  </si>
  <si>
    <t xml:space="preserve"> - ремонт пожарной сигнализации</t>
  </si>
  <si>
    <t>4. Расчетно- кассовое обслуживание банком</t>
  </si>
  <si>
    <t>Итого:</t>
  </si>
  <si>
    <t>Исполнитель:</t>
  </si>
  <si>
    <t>С.Р. Сюникаева</t>
  </si>
  <si>
    <t>Отчет о расходовании средств, поступивших от ЧГОФРЛ "ПлаДиС"  согласно</t>
  </si>
  <si>
    <t>сметы  расходов  целевых  родительских средств  на 2016-2017 учебный год.</t>
  </si>
  <si>
    <t>с   13.04.17   по   31.08.17  года</t>
  </si>
  <si>
    <t>МАОУ "Лицей №77 г. Челябинска"</t>
  </si>
  <si>
    <r>
      <rPr>
        <b/>
        <sz val="9"/>
        <rFont val="Comic Sans MS"/>
        <family val="4"/>
        <charset val="204"/>
      </rPr>
      <t>Подпрограмма 1.</t>
    </r>
    <r>
      <rPr>
        <sz val="9"/>
        <rFont val="Comic Sans MS"/>
        <family val="4"/>
        <charset val="204"/>
      </rPr>
      <t xml:space="preserve"> Развитие современных механизмов и технологий  повышения  доступности  качественного  образования</t>
    </r>
  </si>
  <si>
    <r>
      <t xml:space="preserve">5. </t>
    </r>
    <r>
      <rPr>
        <sz val="9"/>
        <rFont val="Times New Roman"/>
        <family val="1"/>
        <charset val="204"/>
      </rPr>
      <t>Создание условий для достижения опережающего развития обучающихся.</t>
    </r>
  </si>
  <si>
    <t xml:space="preserve"> - инструмент для мастерских</t>
  </si>
  <si>
    <t xml:space="preserve"> - методическая литература</t>
  </si>
  <si>
    <t xml:space="preserve"> - учебники</t>
  </si>
  <si>
    <r>
      <rPr>
        <b/>
        <sz val="9"/>
        <rFont val="Comic Sans MS"/>
        <family val="4"/>
        <charset val="204"/>
      </rPr>
      <t>Подпрограмма 2.</t>
    </r>
    <r>
      <rPr>
        <sz val="9"/>
        <rFont val="Comic Sans MS"/>
        <family val="4"/>
        <charset val="204"/>
      </rPr>
      <t xml:space="preserve"> Социализация и самореализация обучающихся.</t>
    </r>
  </si>
  <si>
    <t>8.  Развитие системы  ученического самоуправления.</t>
  </si>
  <si>
    <r>
      <rPr>
        <b/>
        <sz val="9"/>
        <rFont val="Comic Sans MS"/>
        <family val="4"/>
        <charset val="204"/>
      </rPr>
      <t>Подпрограмма 3.</t>
    </r>
    <r>
      <rPr>
        <sz val="9"/>
        <rFont val="Comic Sans MS"/>
        <family val="4"/>
        <charset val="204"/>
      </rPr>
      <t xml:space="preserve"> Талантливые и одаренные дети</t>
    </r>
  </si>
  <si>
    <t xml:space="preserve"> - макет парусного корабля для выпускников</t>
  </si>
  <si>
    <t xml:space="preserve"> - медали отличникам</t>
  </si>
  <si>
    <t>9. Финансирование  участия  обучающихся в районно-городских, региональных, российских олимпиадах и конкурсах.</t>
  </si>
  <si>
    <t xml:space="preserve"> - за сертификат участника "Единого Нац. Реестра Ведущих ОУ РФ-2016"</t>
  </si>
  <si>
    <t>10. Поддержка МО и педагогических работников, наиболее успешно работающих с одаренными  и перспективными детьми посредством новой системы оплата труда, выдвижение на материальное поощрение, награждение грамотами.</t>
  </si>
  <si>
    <r>
      <rPr>
        <b/>
        <sz val="9"/>
        <rFont val="Comic Sans MS"/>
        <family val="4"/>
        <charset val="204"/>
      </rPr>
      <t xml:space="preserve"> Подпрограмма 4.</t>
    </r>
    <r>
      <rPr>
        <sz val="9"/>
        <rFont val="Comic Sans MS"/>
        <family val="4"/>
        <charset val="204"/>
      </rPr>
      <t xml:space="preserve"> Развитие кадрового потенциала.</t>
    </r>
  </si>
  <si>
    <t>3. Обеспечение активного участия педагогов в мероприятиях лаборатории РЦ «Развитие педагогического потенциала».</t>
  </si>
  <si>
    <r>
      <rPr>
        <b/>
        <sz val="9"/>
        <rFont val="Comic Sans MS"/>
        <family val="4"/>
        <charset val="204"/>
      </rPr>
      <t xml:space="preserve">Подпрограмма 5. </t>
    </r>
    <r>
      <rPr>
        <sz val="9"/>
        <rFont val="Comic Sans MS"/>
        <family val="4"/>
        <charset val="204"/>
      </rPr>
      <t>Модернизация инфраструктуры</t>
    </r>
  </si>
  <si>
    <t xml:space="preserve"> - Договор на дезинсекцию и дератизацию</t>
  </si>
  <si>
    <t xml:space="preserve"> - Договор на СО видеонаблюдения </t>
  </si>
  <si>
    <t xml:space="preserve"> - услуги связи, интернет</t>
  </si>
  <si>
    <t xml:space="preserve"> - комплектующие для оргтехники</t>
  </si>
  <si>
    <t xml:space="preserve"> - заправка картриджей, диагностика комп-ов</t>
  </si>
  <si>
    <t xml:space="preserve"> - хозтовары (моющие ср-ва, эл.товары,туал.бумага, зап.части для эл.плиты столовой)</t>
  </si>
  <si>
    <t xml:space="preserve"> - канцтовары (журналы) </t>
  </si>
  <si>
    <t xml:space="preserve"> - цвет.грошки, удобрения для дизайна школы</t>
  </si>
  <si>
    <t xml:space="preserve"> - стройматериалы </t>
  </si>
  <si>
    <t xml:space="preserve"> - ремонт механизмов в акт.зале</t>
  </si>
  <si>
    <t xml:space="preserve"> - кожа для обивки диванов</t>
  </si>
  <si>
    <t xml:space="preserve"> - огнетушители</t>
  </si>
  <si>
    <t xml:space="preserve"> - ТО противопож.дверей, огнезащитная обработка занавеса и сцены</t>
  </si>
  <si>
    <t xml:space="preserve"> - стулья (к.19), инф.планшеты, парты,стулья (к.47), мебель ахч</t>
  </si>
  <si>
    <t>3.Развитие системы здоровьесберегающих и безопасных условий организации образовательного процесса:</t>
  </si>
  <si>
    <t xml:space="preserve"> - профилактика и мойка кулеров</t>
  </si>
  <si>
    <t xml:space="preserve"> - вода питьевая бутилированная</t>
  </si>
  <si>
    <t xml:space="preserve"> - одноразовые стаканы</t>
  </si>
  <si>
    <t xml:space="preserve"> - медикаменты</t>
  </si>
  <si>
    <t xml:space="preserve"> - з/плата медработников (4мес)</t>
  </si>
  <si>
    <t>Отчет о расходовании средств   согласно</t>
  </si>
  <si>
    <t xml:space="preserve"> - замена линолеумав в акт.зале</t>
  </si>
  <si>
    <t>с   01.09.16   по   31.08.17  года   (за учебный год)</t>
  </si>
  <si>
    <t xml:space="preserve"> - слесарный инструмент для уроков труда</t>
  </si>
  <si>
    <t xml:space="preserve"> - хим.посуда, реактивы</t>
  </si>
  <si>
    <t xml:space="preserve"> - электрическая плита в каб.кулинарии</t>
  </si>
  <si>
    <t xml:space="preserve"> - мячи баскетбол,теннис</t>
  </si>
  <si>
    <t xml:space="preserve"> - конструкция для лыж</t>
  </si>
  <si>
    <t xml:space="preserve"> - лабораторное оборудование для  кабинета физики</t>
  </si>
  <si>
    <t xml:space="preserve"> - участие в конкурсе народного творчества</t>
  </si>
  <si>
    <t xml:space="preserve"> - участие в чемпионате "Молодые профессионалы"</t>
  </si>
  <si>
    <r>
      <t xml:space="preserve">3. Обеспечение активного участия педагогов в мероприятиях лаборатории РЦ «Развитие педагогического потенциала»:  </t>
    </r>
    <r>
      <rPr>
        <b/>
        <sz val="9"/>
        <rFont val="Times New Roman"/>
        <family val="1"/>
        <charset val="204"/>
      </rPr>
      <t>участие в III Всеросс.конкурсе "Новаторство в образовании"</t>
    </r>
  </si>
  <si>
    <t xml:space="preserve"> - ПО для компьютерных классов</t>
  </si>
  <si>
    <t xml:space="preserve"> - оргтехника и модернизация компьютеров  (каб.31,39б,26,37,23б,42, дтц, иац</t>
  </si>
  <si>
    <t xml:space="preserve"> - цветочные грошки, удобрения для дизайна школы</t>
  </si>
  <si>
    <t xml:space="preserve"> - ремонт окон и инженерных сетей</t>
  </si>
  <si>
    <t xml:space="preserve"> - мебель для клссов и ахч</t>
  </si>
  <si>
    <t xml:space="preserve"> - часы настенные</t>
  </si>
  <si>
    <t xml:space="preserve"> - з/плата медработников </t>
  </si>
  <si>
    <t xml:space="preserve"> - аренда зала для занятий л/атлетикой</t>
  </si>
  <si>
    <t xml:space="preserve"> - экспертная оценка работ учащихся</t>
  </si>
  <si>
    <t xml:space="preserve"> - подписка на 1 и 2 пол.2017 г.</t>
  </si>
  <si>
    <t xml:space="preserve"> - изготовление  значков "Лицей № 77"</t>
  </si>
  <si>
    <t xml:space="preserve"> - печать налендарей</t>
  </si>
  <si>
    <t xml:space="preserve"> - участие в конкурсе "Шаг в будущее" Москва</t>
  </si>
  <si>
    <t xml:space="preserve"> - участие в форуме ENSE г. Москва (4 ученика)</t>
  </si>
  <si>
    <t xml:space="preserve"> - участие педагогов в НПК, публикация статей</t>
  </si>
  <si>
    <t xml:space="preserve"> - участие педагогов в турслете</t>
  </si>
  <si>
    <t xml:space="preserve"> - Договор с охранным предприятием  </t>
  </si>
  <si>
    <t xml:space="preserve"> - предоплата за ремонт крыльца</t>
  </si>
  <si>
    <t xml:space="preserve"> - ремонт и монтаж  вентиляции</t>
  </si>
  <si>
    <t xml:space="preserve"> - ремонт школы по договорам</t>
  </si>
  <si>
    <t xml:space="preserve"> -  налог по УСН, почтовые расходы</t>
  </si>
  <si>
    <t xml:space="preserve"> -  ремонт пожарной сигнализации</t>
  </si>
  <si>
    <t>Отчет о расходовании средств,  согласно</t>
  </si>
  <si>
    <t>с   01.09.16   по   31.08.17  года</t>
  </si>
  <si>
    <t>№ п/п</t>
  </si>
  <si>
    <t>Необходимые финансовые средства. (тыс.руб.)</t>
  </si>
  <si>
    <t>Израсходовано с начала года</t>
  </si>
  <si>
    <t xml:space="preserve">                  в   том     числе</t>
  </si>
  <si>
    <r>
      <t xml:space="preserve">   </t>
    </r>
    <r>
      <rPr>
        <b/>
        <sz val="10"/>
        <rFont val="Times New Roman"/>
        <family val="1"/>
        <charset val="204"/>
      </rPr>
      <t xml:space="preserve"> МАОУ "Лицей № 77"</t>
    </r>
    <r>
      <rPr>
        <sz val="10"/>
        <rFont val="Times New Roman"/>
        <family val="1"/>
        <charset val="204"/>
      </rPr>
      <t xml:space="preserve">     (тыс.руб.)</t>
    </r>
  </si>
  <si>
    <r>
      <t xml:space="preserve"> </t>
    </r>
    <r>
      <rPr>
        <b/>
        <sz val="10"/>
        <rFont val="Times New Roman"/>
        <family val="1"/>
        <charset val="204"/>
      </rPr>
      <t>ЧГОФРЛ "ПлаДиС"</t>
    </r>
    <r>
      <rPr>
        <sz val="10"/>
        <rFont val="Times New Roman"/>
        <family val="1"/>
        <charset val="204"/>
      </rPr>
      <t xml:space="preserve">  (тыс.руб.)</t>
    </r>
  </si>
  <si>
    <t>Подпрограмма. Инновационная деятельность. Реализация ФГОС</t>
  </si>
  <si>
    <t>1. Внедрение инновационных образовательных моделей и технологий, реализация инновационных проектов.</t>
  </si>
  <si>
    <t>2.Обеспечение функционирования лицея в режиме ресурсного центра.</t>
  </si>
  <si>
    <t xml:space="preserve">4. Повышение профессионального мастерства педагигических работников, реализующих инновационные проекты: </t>
  </si>
  <si>
    <t>8. Нормативно- правовое и учебно- методическое обеспечение реализации ФГОС.</t>
  </si>
  <si>
    <t>9. Реализация программы " Школьный учебник".</t>
  </si>
  <si>
    <t xml:space="preserve">9.1. Учебная , справочная и художественная  литература </t>
  </si>
  <si>
    <t>10. Развитие системы оценки качества образования.</t>
  </si>
  <si>
    <t>Социализация и эффективная самореализация обучающихся.</t>
  </si>
  <si>
    <t>1. Вовлечение обучающихся в социальную практику</t>
  </si>
  <si>
    <t>2. Развитие системы доступного и эффективного дополнительного образования и внеурочной деятельности.</t>
  </si>
  <si>
    <t>4. Проведение мероприятий, способствующих формированию нравственной и гражданской позиции обучающихся по отношению к лицею, городу, региону, России:</t>
  </si>
  <si>
    <t>9. Профилактика правонарушений и безнадзорности обучающихся.</t>
  </si>
  <si>
    <t>Поддержка одаренныхи перспективных детей.</t>
  </si>
  <si>
    <t xml:space="preserve">1. Совершенствование методической и материально-технической базы для организации работы по развитию одаренности обучающихся: </t>
  </si>
  <si>
    <t>2. Повышение квалификации педагогических работников в отношении работы с одаренными и перспективными детьми</t>
  </si>
  <si>
    <t>3. Совершенствование инфраструктуры лицея (умо, лабораторное обрудование):</t>
  </si>
  <si>
    <t>8. Поощрение обучающихся за особые успехи в учебно-исследовательской, проектной деятельности, в различных олимпиадах, конкурсах.</t>
  </si>
  <si>
    <t>9. Финансирование участия обучающихся в районно-городских, региональных, российских олимпиадах и конкурсах</t>
  </si>
  <si>
    <t>11. Создание условий для развития заочных и очно-заочных школ для одаренных и перспективных детей совместно с организациями высшего и дополнительного образования детей, в том числе с использованием дистанционных образовательных технологий, содействие развитию этих школ.</t>
  </si>
  <si>
    <t>Развитие кадрового потенциала</t>
  </si>
  <si>
    <t>1. Повышение квалификации педагогических работников по вопросам реализации ФГОС, развитие профессионального мастерства педагогического коллектива.</t>
  </si>
  <si>
    <t>7. Стимулирование деятельности педагогических работников, активно участвующих  в дессиминации инновационного  опыта, конкурсах профессионального мастерства.</t>
  </si>
  <si>
    <t>Развитие инфраструктуры</t>
  </si>
  <si>
    <t>1. Развитие инфраструктуры образовательного учредения (ремонтные работы, благоустройство территории, приобретение современной техники, учебного, лабораторного оборудования)</t>
  </si>
  <si>
    <t xml:space="preserve">2. Аналитическое и информационное сопровождение реализации образовательной программы:  </t>
  </si>
  <si>
    <t>3. Развитие системы здоровьесберегающих и безопасных условий организации образовательного процесса.</t>
  </si>
  <si>
    <t>Бухгалтер                           С.Р. Сюникаева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</si>
</sst>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_р_."/>
    <numFmt numFmtId="166" formatCode="0.000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omic Sans MS"/>
      <family val="4"/>
      <charset val="204"/>
    </font>
    <font>
      <sz val="10"/>
      <name val="Comic Sans MS"/>
      <family val="4"/>
      <charset val="204"/>
    </font>
    <font>
      <b/>
      <sz val="10"/>
      <name val="Comic Sans MS"/>
      <family val="4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Comic Sans MS"/>
      <family val="4"/>
      <charset val="204"/>
    </font>
    <font>
      <i/>
      <sz val="9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7" fillId="0" borderId="0" xfId="0" applyFont="1"/>
    <xf numFmtId="14" fontId="7" fillId="0" borderId="0" xfId="0" applyNumberFormat="1" applyFont="1" applyAlignment="1">
      <alignment horizontal="left"/>
    </xf>
    <xf numFmtId="165" fontId="7" fillId="0" borderId="0" xfId="0" applyNumberFormat="1" applyFont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6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65" fontId="6" fillId="0" borderId="12" xfId="0" applyNumberFormat="1" applyFont="1" applyBorder="1"/>
    <xf numFmtId="0" fontId="6" fillId="0" borderId="13" xfId="0" applyFont="1" applyBorder="1" applyAlignment="1">
      <alignment horizontal="justify" vertical="center" wrapText="1"/>
    </xf>
    <xf numFmtId="165" fontId="6" fillId="0" borderId="14" xfId="0" applyNumberFormat="1" applyFont="1" applyBorder="1"/>
    <xf numFmtId="0" fontId="6" fillId="0" borderId="8" xfId="0" applyFont="1" applyBorder="1" applyAlignment="1">
      <alignment horizontal="justify" vertical="center" wrapText="1"/>
    </xf>
    <xf numFmtId="165" fontId="6" fillId="0" borderId="15" xfId="0" applyNumberFormat="1" applyFont="1" applyBorder="1"/>
    <xf numFmtId="0" fontId="10" fillId="0" borderId="8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justify" vertical="center" wrapText="1"/>
    </xf>
    <xf numFmtId="165" fontId="6" fillId="0" borderId="16" xfId="0" applyNumberFormat="1" applyFont="1" applyBorder="1"/>
    <xf numFmtId="165" fontId="6" fillId="0" borderId="7" xfId="0" applyNumberFormat="1" applyFont="1" applyBorder="1"/>
    <xf numFmtId="165" fontId="6" fillId="0" borderId="10" xfId="0" applyNumberFormat="1" applyFont="1" applyBorder="1"/>
    <xf numFmtId="165" fontId="6" fillId="0" borderId="8" xfId="0" applyNumberFormat="1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165" fontId="6" fillId="0" borderId="21" xfId="0" applyNumberFormat="1" applyFont="1" applyBorder="1"/>
    <xf numFmtId="165" fontId="6" fillId="2" borderId="10" xfId="0" applyNumberFormat="1" applyFont="1" applyFill="1" applyBorder="1"/>
    <xf numFmtId="165" fontId="6" fillId="2" borderId="13" xfId="0" applyNumberFormat="1" applyFont="1" applyFill="1" applyBorder="1"/>
    <xf numFmtId="165" fontId="6" fillId="2" borderId="8" xfId="0" applyNumberFormat="1" applyFont="1" applyFill="1" applyBorder="1"/>
    <xf numFmtId="165" fontId="6" fillId="2" borderId="21" xfId="0" applyNumberFormat="1" applyFont="1" applyFill="1" applyBorder="1"/>
    <xf numFmtId="0" fontId="6" fillId="0" borderId="10" xfId="0" applyFont="1" applyBorder="1" applyAlignment="1">
      <alignment horizontal="justify" vertical="top" wrapText="1"/>
    </xf>
    <xf numFmtId="0" fontId="12" fillId="0" borderId="8" xfId="0" applyFont="1" applyFill="1" applyBorder="1" applyAlignment="1">
      <alignment horizontal="right" vertical="top" wrapText="1"/>
    </xf>
    <xf numFmtId="0" fontId="12" fillId="0" borderId="22" xfId="0" applyFont="1" applyFill="1" applyBorder="1" applyAlignment="1">
      <alignment horizontal="righ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165" fontId="7" fillId="0" borderId="9" xfId="0" applyNumberFormat="1" applyFont="1" applyBorder="1" applyAlignment="1">
      <alignment horizontal="center"/>
    </xf>
    <xf numFmtId="165" fontId="7" fillId="0" borderId="23" xfId="0" applyNumberFormat="1" applyFont="1" applyBorder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/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165" fontId="6" fillId="0" borderId="0" xfId="0" applyNumberFormat="1" applyFont="1"/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0" fillId="0" borderId="20" xfId="0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6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4" fillId="0" borderId="13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right" vertical="top" wrapText="1"/>
    </xf>
    <xf numFmtId="0" fontId="6" fillId="2" borderId="13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right" vertical="top" wrapText="1"/>
    </xf>
    <xf numFmtId="0" fontId="0" fillId="0" borderId="5" xfId="0" applyBorder="1" applyAlignment="1">
      <alignment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left" vertical="top" wrapText="1"/>
    </xf>
    <xf numFmtId="165" fontId="6" fillId="0" borderId="13" xfId="0" applyNumberFormat="1" applyFont="1" applyBorder="1"/>
    <xf numFmtId="0" fontId="10" fillId="0" borderId="8" xfId="0" applyFont="1" applyFill="1" applyBorder="1" applyAlignment="1">
      <alignment horizontal="righ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165" fontId="6" fillId="0" borderId="5" xfId="0" applyNumberFormat="1" applyFont="1" applyBorder="1"/>
    <xf numFmtId="0" fontId="7" fillId="0" borderId="4" xfId="0" applyFont="1" applyBorder="1" applyAlignment="1">
      <alignment vertical="top" wrapText="1"/>
    </xf>
    <xf numFmtId="165" fontId="6" fillId="2" borderId="16" xfId="0" applyNumberFormat="1" applyFont="1" applyFill="1" applyBorder="1"/>
    <xf numFmtId="0" fontId="6" fillId="0" borderId="4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65" fontId="6" fillId="2" borderId="12" xfId="0" applyNumberFormat="1" applyFont="1" applyFill="1" applyBorder="1"/>
    <xf numFmtId="165" fontId="6" fillId="2" borderId="15" xfId="0" applyNumberFormat="1" applyFont="1" applyFill="1" applyBorder="1"/>
    <xf numFmtId="0" fontId="10" fillId="0" borderId="22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2" fontId="7" fillId="0" borderId="0" xfId="0" applyNumberFormat="1" applyFont="1"/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justify" vertical="top" wrapText="1"/>
    </xf>
    <xf numFmtId="0" fontId="6" fillId="2" borderId="8" xfId="0" applyFont="1" applyFill="1" applyBorder="1" applyAlignment="1">
      <alignment horizontal="justify" vertical="top" wrapText="1"/>
    </xf>
    <xf numFmtId="165" fontId="6" fillId="2" borderId="7" xfId="0" applyNumberFormat="1" applyFont="1" applyFill="1" applyBorder="1"/>
    <xf numFmtId="0" fontId="14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top" wrapText="1"/>
    </xf>
    <xf numFmtId="0" fontId="10" fillId="0" borderId="4" xfId="0" applyFont="1" applyBorder="1" applyAlignment="1">
      <alignment horizontal="right" vertical="top" wrapText="1"/>
    </xf>
    <xf numFmtId="165" fontId="6" fillId="2" borderId="22" xfId="0" applyNumberFormat="1" applyFont="1" applyFill="1" applyBorder="1"/>
    <xf numFmtId="0" fontId="12" fillId="0" borderId="0" xfId="0" applyFont="1" applyAlignment="1">
      <alignment horizontal="left"/>
    </xf>
    <xf numFmtId="0" fontId="12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/>
    <xf numFmtId="0" fontId="4" fillId="0" borderId="12" xfId="0" applyFont="1" applyBorder="1"/>
    <xf numFmtId="0" fontId="0" fillId="0" borderId="17" xfId="0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" fontId="4" fillId="0" borderId="6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justify" vertical="top" wrapText="1"/>
    </xf>
    <xf numFmtId="165" fontId="4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15" fillId="0" borderId="2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49" fontId="4" fillId="0" borderId="5" xfId="0" applyNumberFormat="1" applyFont="1" applyBorder="1" applyAlignment="1">
      <alignment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165" fontId="4" fillId="0" borderId="3" xfId="0" applyNumberFormat="1" applyFont="1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14" fontId="4" fillId="0" borderId="0" xfId="0" applyNumberFormat="1" applyFont="1" applyAlignment="1">
      <alignment horizontal="left"/>
    </xf>
    <xf numFmtId="166" fontId="4" fillId="0" borderId="0" xfId="0" applyNumberFormat="1" applyFont="1"/>
    <xf numFmtId="2" fontId="4" fillId="0" borderId="0" xfId="0" applyNumberFormat="1" applyFont="1" applyFill="1"/>
  </cellXfs>
  <cellStyles count="9">
    <cellStyle name="Обычный" xfId="0" builtinId="0"/>
    <cellStyle name="Обычный 2" xfId="1"/>
    <cellStyle name="Обычный 2 2" xfId="2"/>
    <cellStyle name="Обычный 2 3" xfId="4"/>
    <cellStyle name="Обычный 2_Справка до 5-го числа" xfId="8"/>
    <cellStyle name="Обычный 3" xfId="3"/>
    <cellStyle name="Финансовый 2" xfId="5"/>
    <cellStyle name="Финансовый 3" xfId="6"/>
    <cellStyle name="Финансовый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workbookViewId="0">
      <selection activeCell="K20" sqref="K20"/>
    </sheetView>
  </sheetViews>
  <sheetFormatPr defaultRowHeight="12" x14ac:dyDescent="0.2"/>
  <cols>
    <col min="1" max="1" width="4.140625" style="5" customWidth="1"/>
    <col min="2" max="2" width="16.85546875" style="5" customWidth="1"/>
    <col min="3" max="3" width="43.5703125" style="5" customWidth="1"/>
    <col min="4" max="4" width="9.42578125" style="5" customWidth="1"/>
    <col min="5" max="5" width="10" style="5" customWidth="1"/>
    <col min="6" max="6" width="13.140625" style="5" customWidth="1"/>
    <col min="7" max="7" width="14.85546875" style="5" customWidth="1"/>
    <col min="8" max="256" width="9.140625" style="5"/>
    <col min="257" max="257" width="4.140625" style="5" customWidth="1"/>
    <col min="258" max="258" width="16.85546875" style="5" customWidth="1"/>
    <col min="259" max="259" width="43.5703125" style="5" customWidth="1"/>
    <col min="260" max="260" width="9.42578125" style="5" customWidth="1"/>
    <col min="261" max="261" width="10" style="5" customWidth="1"/>
    <col min="262" max="262" width="13.140625" style="5" customWidth="1"/>
    <col min="263" max="263" width="14.85546875" style="5" customWidth="1"/>
    <col min="264" max="512" width="9.140625" style="5"/>
    <col min="513" max="513" width="4.140625" style="5" customWidth="1"/>
    <col min="514" max="514" width="16.85546875" style="5" customWidth="1"/>
    <col min="515" max="515" width="43.5703125" style="5" customWidth="1"/>
    <col min="516" max="516" width="9.42578125" style="5" customWidth="1"/>
    <col min="517" max="517" width="10" style="5" customWidth="1"/>
    <col min="518" max="518" width="13.140625" style="5" customWidth="1"/>
    <col min="519" max="519" width="14.85546875" style="5" customWidth="1"/>
    <col min="520" max="768" width="9.140625" style="5"/>
    <col min="769" max="769" width="4.140625" style="5" customWidth="1"/>
    <col min="770" max="770" width="16.85546875" style="5" customWidth="1"/>
    <col min="771" max="771" width="43.5703125" style="5" customWidth="1"/>
    <col min="772" max="772" width="9.42578125" style="5" customWidth="1"/>
    <col min="773" max="773" width="10" style="5" customWidth="1"/>
    <col min="774" max="774" width="13.140625" style="5" customWidth="1"/>
    <col min="775" max="775" width="14.85546875" style="5" customWidth="1"/>
    <col min="776" max="1024" width="9.140625" style="5"/>
    <col min="1025" max="1025" width="4.140625" style="5" customWidth="1"/>
    <col min="1026" max="1026" width="16.85546875" style="5" customWidth="1"/>
    <col min="1027" max="1027" width="43.5703125" style="5" customWidth="1"/>
    <col min="1028" max="1028" width="9.42578125" style="5" customWidth="1"/>
    <col min="1029" max="1029" width="10" style="5" customWidth="1"/>
    <col min="1030" max="1030" width="13.140625" style="5" customWidth="1"/>
    <col min="1031" max="1031" width="14.85546875" style="5" customWidth="1"/>
    <col min="1032" max="1280" width="9.140625" style="5"/>
    <col min="1281" max="1281" width="4.140625" style="5" customWidth="1"/>
    <col min="1282" max="1282" width="16.85546875" style="5" customWidth="1"/>
    <col min="1283" max="1283" width="43.5703125" style="5" customWidth="1"/>
    <col min="1284" max="1284" width="9.42578125" style="5" customWidth="1"/>
    <col min="1285" max="1285" width="10" style="5" customWidth="1"/>
    <col min="1286" max="1286" width="13.140625" style="5" customWidth="1"/>
    <col min="1287" max="1287" width="14.85546875" style="5" customWidth="1"/>
    <col min="1288" max="1536" width="9.140625" style="5"/>
    <col min="1537" max="1537" width="4.140625" style="5" customWidth="1"/>
    <col min="1538" max="1538" width="16.85546875" style="5" customWidth="1"/>
    <col min="1539" max="1539" width="43.5703125" style="5" customWidth="1"/>
    <col min="1540" max="1540" width="9.42578125" style="5" customWidth="1"/>
    <col min="1541" max="1541" width="10" style="5" customWidth="1"/>
    <col min="1542" max="1542" width="13.140625" style="5" customWidth="1"/>
    <col min="1543" max="1543" width="14.85546875" style="5" customWidth="1"/>
    <col min="1544" max="1792" width="9.140625" style="5"/>
    <col min="1793" max="1793" width="4.140625" style="5" customWidth="1"/>
    <col min="1794" max="1794" width="16.85546875" style="5" customWidth="1"/>
    <col min="1795" max="1795" width="43.5703125" style="5" customWidth="1"/>
    <col min="1796" max="1796" width="9.42578125" style="5" customWidth="1"/>
    <col min="1797" max="1797" width="10" style="5" customWidth="1"/>
    <col min="1798" max="1798" width="13.140625" style="5" customWidth="1"/>
    <col min="1799" max="1799" width="14.85546875" style="5" customWidth="1"/>
    <col min="1800" max="2048" width="9.140625" style="5"/>
    <col min="2049" max="2049" width="4.140625" style="5" customWidth="1"/>
    <col min="2050" max="2050" width="16.85546875" style="5" customWidth="1"/>
    <col min="2051" max="2051" width="43.5703125" style="5" customWidth="1"/>
    <col min="2052" max="2052" width="9.42578125" style="5" customWidth="1"/>
    <col min="2053" max="2053" width="10" style="5" customWidth="1"/>
    <col min="2054" max="2054" width="13.140625" style="5" customWidth="1"/>
    <col min="2055" max="2055" width="14.85546875" style="5" customWidth="1"/>
    <col min="2056" max="2304" width="9.140625" style="5"/>
    <col min="2305" max="2305" width="4.140625" style="5" customWidth="1"/>
    <col min="2306" max="2306" width="16.85546875" style="5" customWidth="1"/>
    <col min="2307" max="2307" width="43.5703125" style="5" customWidth="1"/>
    <col min="2308" max="2308" width="9.42578125" style="5" customWidth="1"/>
    <col min="2309" max="2309" width="10" style="5" customWidth="1"/>
    <col min="2310" max="2310" width="13.140625" style="5" customWidth="1"/>
    <col min="2311" max="2311" width="14.85546875" style="5" customWidth="1"/>
    <col min="2312" max="2560" width="9.140625" style="5"/>
    <col min="2561" max="2561" width="4.140625" style="5" customWidth="1"/>
    <col min="2562" max="2562" width="16.85546875" style="5" customWidth="1"/>
    <col min="2563" max="2563" width="43.5703125" style="5" customWidth="1"/>
    <col min="2564" max="2564" width="9.42578125" style="5" customWidth="1"/>
    <col min="2565" max="2565" width="10" style="5" customWidth="1"/>
    <col min="2566" max="2566" width="13.140625" style="5" customWidth="1"/>
    <col min="2567" max="2567" width="14.85546875" style="5" customWidth="1"/>
    <col min="2568" max="2816" width="9.140625" style="5"/>
    <col min="2817" max="2817" width="4.140625" style="5" customWidth="1"/>
    <col min="2818" max="2818" width="16.85546875" style="5" customWidth="1"/>
    <col min="2819" max="2819" width="43.5703125" style="5" customWidth="1"/>
    <col min="2820" max="2820" width="9.42578125" style="5" customWidth="1"/>
    <col min="2821" max="2821" width="10" style="5" customWidth="1"/>
    <col min="2822" max="2822" width="13.140625" style="5" customWidth="1"/>
    <col min="2823" max="2823" width="14.85546875" style="5" customWidth="1"/>
    <col min="2824" max="3072" width="9.140625" style="5"/>
    <col min="3073" max="3073" width="4.140625" style="5" customWidth="1"/>
    <col min="3074" max="3074" width="16.85546875" style="5" customWidth="1"/>
    <col min="3075" max="3075" width="43.5703125" style="5" customWidth="1"/>
    <col min="3076" max="3076" width="9.42578125" style="5" customWidth="1"/>
    <col min="3077" max="3077" width="10" style="5" customWidth="1"/>
    <col min="3078" max="3078" width="13.140625" style="5" customWidth="1"/>
    <col min="3079" max="3079" width="14.85546875" style="5" customWidth="1"/>
    <col min="3080" max="3328" width="9.140625" style="5"/>
    <col min="3329" max="3329" width="4.140625" style="5" customWidth="1"/>
    <col min="3330" max="3330" width="16.85546875" style="5" customWidth="1"/>
    <col min="3331" max="3331" width="43.5703125" style="5" customWidth="1"/>
    <col min="3332" max="3332" width="9.42578125" style="5" customWidth="1"/>
    <col min="3333" max="3333" width="10" style="5" customWidth="1"/>
    <col min="3334" max="3334" width="13.140625" style="5" customWidth="1"/>
    <col min="3335" max="3335" width="14.85546875" style="5" customWidth="1"/>
    <col min="3336" max="3584" width="9.140625" style="5"/>
    <col min="3585" max="3585" width="4.140625" style="5" customWidth="1"/>
    <col min="3586" max="3586" width="16.85546875" style="5" customWidth="1"/>
    <col min="3587" max="3587" width="43.5703125" style="5" customWidth="1"/>
    <col min="3588" max="3588" width="9.42578125" style="5" customWidth="1"/>
    <col min="3589" max="3589" width="10" style="5" customWidth="1"/>
    <col min="3590" max="3590" width="13.140625" style="5" customWidth="1"/>
    <col min="3591" max="3591" width="14.85546875" style="5" customWidth="1"/>
    <col min="3592" max="3840" width="9.140625" style="5"/>
    <col min="3841" max="3841" width="4.140625" style="5" customWidth="1"/>
    <col min="3842" max="3842" width="16.85546875" style="5" customWidth="1"/>
    <col min="3843" max="3843" width="43.5703125" style="5" customWidth="1"/>
    <col min="3844" max="3844" width="9.42578125" style="5" customWidth="1"/>
    <col min="3845" max="3845" width="10" style="5" customWidth="1"/>
    <col min="3846" max="3846" width="13.140625" style="5" customWidth="1"/>
    <col min="3847" max="3847" width="14.85546875" style="5" customWidth="1"/>
    <col min="3848" max="4096" width="9.140625" style="5"/>
    <col min="4097" max="4097" width="4.140625" style="5" customWidth="1"/>
    <col min="4098" max="4098" width="16.85546875" style="5" customWidth="1"/>
    <col min="4099" max="4099" width="43.5703125" style="5" customWidth="1"/>
    <col min="4100" max="4100" width="9.42578125" style="5" customWidth="1"/>
    <col min="4101" max="4101" width="10" style="5" customWidth="1"/>
    <col min="4102" max="4102" width="13.140625" style="5" customWidth="1"/>
    <col min="4103" max="4103" width="14.85546875" style="5" customWidth="1"/>
    <col min="4104" max="4352" width="9.140625" style="5"/>
    <col min="4353" max="4353" width="4.140625" style="5" customWidth="1"/>
    <col min="4354" max="4354" width="16.85546875" style="5" customWidth="1"/>
    <col min="4355" max="4355" width="43.5703125" style="5" customWidth="1"/>
    <col min="4356" max="4356" width="9.42578125" style="5" customWidth="1"/>
    <col min="4357" max="4357" width="10" style="5" customWidth="1"/>
    <col min="4358" max="4358" width="13.140625" style="5" customWidth="1"/>
    <col min="4359" max="4359" width="14.85546875" style="5" customWidth="1"/>
    <col min="4360" max="4608" width="9.140625" style="5"/>
    <col min="4609" max="4609" width="4.140625" style="5" customWidth="1"/>
    <col min="4610" max="4610" width="16.85546875" style="5" customWidth="1"/>
    <col min="4611" max="4611" width="43.5703125" style="5" customWidth="1"/>
    <col min="4612" max="4612" width="9.42578125" style="5" customWidth="1"/>
    <col min="4613" max="4613" width="10" style="5" customWidth="1"/>
    <col min="4614" max="4614" width="13.140625" style="5" customWidth="1"/>
    <col min="4615" max="4615" width="14.85546875" style="5" customWidth="1"/>
    <col min="4616" max="4864" width="9.140625" style="5"/>
    <col min="4865" max="4865" width="4.140625" style="5" customWidth="1"/>
    <col min="4866" max="4866" width="16.85546875" style="5" customWidth="1"/>
    <col min="4867" max="4867" width="43.5703125" style="5" customWidth="1"/>
    <col min="4868" max="4868" width="9.42578125" style="5" customWidth="1"/>
    <col min="4869" max="4869" width="10" style="5" customWidth="1"/>
    <col min="4870" max="4870" width="13.140625" style="5" customWidth="1"/>
    <col min="4871" max="4871" width="14.85546875" style="5" customWidth="1"/>
    <col min="4872" max="5120" width="9.140625" style="5"/>
    <col min="5121" max="5121" width="4.140625" style="5" customWidth="1"/>
    <col min="5122" max="5122" width="16.85546875" style="5" customWidth="1"/>
    <col min="5123" max="5123" width="43.5703125" style="5" customWidth="1"/>
    <col min="5124" max="5124" width="9.42578125" style="5" customWidth="1"/>
    <col min="5125" max="5125" width="10" style="5" customWidth="1"/>
    <col min="5126" max="5126" width="13.140625" style="5" customWidth="1"/>
    <col min="5127" max="5127" width="14.85546875" style="5" customWidth="1"/>
    <col min="5128" max="5376" width="9.140625" style="5"/>
    <col min="5377" max="5377" width="4.140625" style="5" customWidth="1"/>
    <col min="5378" max="5378" width="16.85546875" style="5" customWidth="1"/>
    <col min="5379" max="5379" width="43.5703125" style="5" customWidth="1"/>
    <col min="5380" max="5380" width="9.42578125" style="5" customWidth="1"/>
    <col min="5381" max="5381" width="10" style="5" customWidth="1"/>
    <col min="5382" max="5382" width="13.140625" style="5" customWidth="1"/>
    <col min="5383" max="5383" width="14.85546875" style="5" customWidth="1"/>
    <col min="5384" max="5632" width="9.140625" style="5"/>
    <col min="5633" max="5633" width="4.140625" style="5" customWidth="1"/>
    <col min="5634" max="5634" width="16.85546875" style="5" customWidth="1"/>
    <col min="5635" max="5635" width="43.5703125" style="5" customWidth="1"/>
    <col min="5636" max="5636" width="9.42578125" style="5" customWidth="1"/>
    <col min="5637" max="5637" width="10" style="5" customWidth="1"/>
    <col min="5638" max="5638" width="13.140625" style="5" customWidth="1"/>
    <col min="5639" max="5639" width="14.85546875" style="5" customWidth="1"/>
    <col min="5640" max="5888" width="9.140625" style="5"/>
    <col min="5889" max="5889" width="4.140625" style="5" customWidth="1"/>
    <col min="5890" max="5890" width="16.85546875" style="5" customWidth="1"/>
    <col min="5891" max="5891" width="43.5703125" style="5" customWidth="1"/>
    <col min="5892" max="5892" width="9.42578125" style="5" customWidth="1"/>
    <col min="5893" max="5893" width="10" style="5" customWidth="1"/>
    <col min="5894" max="5894" width="13.140625" style="5" customWidth="1"/>
    <col min="5895" max="5895" width="14.85546875" style="5" customWidth="1"/>
    <col min="5896" max="6144" width="9.140625" style="5"/>
    <col min="6145" max="6145" width="4.140625" style="5" customWidth="1"/>
    <col min="6146" max="6146" width="16.85546875" style="5" customWidth="1"/>
    <col min="6147" max="6147" width="43.5703125" style="5" customWidth="1"/>
    <col min="6148" max="6148" width="9.42578125" style="5" customWidth="1"/>
    <col min="6149" max="6149" width="10" style="5" customWidth="1"/>
    <col min="6150" max="6150" width="13.140625" style="5" customWidth="1"/>
    <col min="6151" max="6151" width="14.85546875" style="5" customWidth="1"/>
    <col min="6152" max="6400" width="9.140625" style="5"/>
    <col min="6401" max="6401" width="4.140625" style="5" customWidth="1"/>
    <col min="6402" max="6402" width="16.85546875" style="5" customWidth="1"/>
    <col min="6403" max="6403" width="43.5703125" style="5" customWidth="1"/>
    <col min="6404" max="6404" width="9.42578125" style="5" customWidth="1"/>
    <col min="6405" max="6405" width="10" style="5" customWidth="1"/>
    <col min="6406" max="6406" width="13.140625" style="5" customWidth="1"/>
    <col min="6407" max="6407" width="14.85546875" style="5" customWidth="1"/>
    <col min="6408" max="6656" width="9.140625" style="5"/>
    <col min="6657" max="6657" width="4.140625" style="5" customWidth="1"/>
    <col min="6658" max="6658" width="16.85546875" style="5" customWidth="1"/>
    <col min="6659" max="6659" width="43.5703125" style="5" customWidth="1"/>
    <col min="6660" max="6660" width="9.42578125" style="5" customWidth="1"/>
    <col min="6661" max="6661" width="10" style="5" customWidth="1"/>
    <col min="6662" max="6662" width="13.140625" style="5" customWidth="1"/>
    <col min="6663" max="6663" width="14.85546875" style="5" customWidth="1"/>
    <col min="6664" max="6912" width="9.140625" style="5"/>
    <col min="6913" max="6913" width="4.140625" style="5" customWidth="1"/>
    <col min="6914" max="6914" width="16.85546875" style="5" customWidth="1"/>
    <col min="6915" max="6915" width="43.5703125" style="5" customWidth="1"/>
    <col min="6916" max="6916" width="9.42578125" style="5" customWidth="1"/>
    <col min="6917" max="6917" width="10" style="5" customWidth="1"/>
    <col min="6918" max="6918" width="13.140625" style="5" customWidth="1"/>
    <col min="6919" max="6919" width="14.85546875" style="5" customWidth="1"/>
    <col min="6920" max="7168" width="9.140625" style="5"/>
    <col min="7169" max="7169" width="4.140625" style="5" customWidth="1"/>
    <col min="7170" max="7170" width="16.85546875" style="5" customWidth="1"/>
    <col min="7171" max="7171" width="43.5703125" style="5" customWidth="1"/>
    <col min="7172" max="7172" width="9.42578125" style="5" customWidth="1"/>
    <col min="7173" max="7173" width="10" style="5" customWidth="1"/>
    <col min="7174" max="7174" width="13.140625" style="5" customWidth="1"/>
    <col min="7175" max="7175" width="14.85546875" style="5" customWidth="1"/>
    <col min="7176" max="7424" width="9.140625" style="5"/>
    <col min="7425" max="7425" width="4.140625" style="5" customWidth="1"/>
    <col min="7426" max="7426" width="16.85546875" style="5" customWidth="1"/>
    <col min="7427" max="7427" width="43.5703125" style="5" customWidth="1"/>
    <col min="7428" max="7428" width="9.42578125" style="5" customWidth="1"/>
    <col min="7429" max="7429" width="10" style="5" customWidth="1"/>
    <col min="7430" max="7430" width="13.140625" style="5" customWidth="1"/>
    <col min="7431" max="7431" width="14.85546875" style="5" customWidth="1"/>
    <col min="7432" max="7680" width="9.140625" style="5"/>
    <col min="7681" max="7681" width="4.140625" style="5" customWidth="1"/>
    <col min="7682" max="7682" width="16.85546875" style="5" customWidth="1"/>
    <col min="7683" max="7683" width="43.5703125" style="5" customWidth="1"/>
    <col min="7684" max="7684" width="9.42578125" style="5" customWidth="1"/>
    <col min="7685" max="7685" width="10" style="5" customWidth="1"/>
    <col min="7686" max="7686" width="13.140625" style="5" customWidth="1"/>
    <col min="7687" max="7687" width="14.85546875" style="5" customWidth="1"/>
    <col min="7688" max="7936" width="9.140625" style="5"/>
    <col min="7937" max="7937" width="4.140625" style="5" customWidth="1"/>
    <col min="7938" max="7938" width="16.85546875" style="5" customWidth="1"/>
    <col min="7939" max="7939" width="43.5703125" style="5" customWidth="1"/>
    <col min="7940" max="7940" width="9.42578125" style="5" customWidth="1"/>
    <col min="7941" max="7941" width="10" style="5" customWidth="1"/>
    <col min="7942" max="7942" width="13.140625" style="5" customWidth="1"/>
    <col min="7943" max="7943" width="14.85546875" style="5" customWidth="1"/>
    <col min="7944" max="8192" width="9.140625" style="5"/>
    <col min="8193" max="8193" width="4.140625" style="5" customWidth="1"/>
    <col min="8194" max="8194" width="16.85546875" style="5" customWidth="1"/>
    <col min="8195" max="8195" width="43.5703125" style="5" customWidth="1"/>
    <col min="8196" max="8196" width="9.42578125" style="5" customWidth="1"/>
    <col min="8197" max="8197" width="10" style="5" customWidth="1"/>
    <col min="8198" max="8198" width="13.140625" style="5" customWidth="1"/>
    <col min="8199" max="8199" width="14.85546875" style="5" customWidth="1"/>
    <col min="8200" max="8448" width="9.140625" style="5"/>
    <col min="8449" max="8449" width="4.140625" style="5" customWidth="1"/>
    <col min="8450" max="8450" width="16.85546875" style="5" customWidth="1"/>
    <col min="8451" max="8451" width="43.5703125" style="5" customWidth="1"/>
    <col min="8452" max="8452" width="9.42578125" style="5" customWidth="1"/>
    <col min="8453" max="8453" width="10" style="5" customWidth="1"/>
    <col min="8454" max="8454" width="13.140625" style="5" customWidth="1"/>
    <col min="8455" max="8455" width="14.85546875" style="5" customWidth="1"/>
    <col min="8456" max="8704" width="9.140625" style="5"/>
    <col min="8705" max="8705" width="4.140625" style="5" customWidth="1"/>
    <col min="8706" max="8706" width="16.85546875" style="5" customWidth="1"/>
    <col min="8707" max="8707" width="43.5703125" style="5" customWidth="1"/>
    <col min="8708" max="8708" width="9.42578125" style="5" customWidth="1"/>
    <col min="8709" max="8709" width="10" style="5" customWidth="1"/>
    <col min="8710" max="8710" width="13.140625" style="5" customWidth="1"/>
    <col min="8711" max="8711" width="14.85546875" style="5" customWidth="1"/>
    <col min="8712" max="8960" width="9.140625" style="5"/>
    <col min="8961" max="8961" width="4.140625" style="5" customWidth="1"/>
    <col min="8962" max="8962" width="16.85546875" style="5" customWidth="1"/>
    <col min="8963" max="8963" width="43.5703125" style="5" customWidth="1"/>
    <col min="8964" max="8964" width="9.42578125" style="5" customWidth="1"/>
    <col min="8965" max="8965" width="10" style="5" customWidth="1"/>
    <col min="8966" max="8966" width="13.140625" style="5" customWidth="1"/>
    <col min="8967" max="8967" width="14.85546875" style="5" customWidth="1"/>
    <col min="8968" max="9216" width="9.140625" style="5"/>
    <col min="9217" max="9217" width="4.140625" style="5" customWidth="1"/>
    <col min="9218" max="9218" width="16.85546875" style="5" customWidth="1"/>
    <col min="9219" max="9219" width="43.5703125" style="5" customWidth="1"/>
    <col min="9220" max="9220" width="9.42578125" style="5" customWidth="1"/>
    <col min="9221" max="9221" width="10" style="5" customWidth="1"/>
    <col min="9222" max="9222" width="13.140625" style="5" customWidth="1"/>
    <col min="9223" max="9223" width="14.85546875" style="5" customWidth="1"/>
    <col min="9224" max="9472" width="9.140625" style="5"/>
    <col min="9473" max="9473" width="4.140625" style="5" customWidth="1"/>
    <col min="9474" max="9474" width="16.85546875" style="5" customWidth="1"/>
    <col min="9475" max="9475" width="43.5703125" style="5" customWidth="1"/>
    <col min="9476" max="9476" width="9.42578125" style="5" customWidth="1"/>
    <col min="9477" max="9477" width="10" style="5" customWidth="1"/>
    <col min="9478" max="9478" width="13.140625" style="5" customWidth="1"/>
    <col min="9479" max="9479" width="14.85546875" style="5" customWidth="1"/>
    <col min="9480" max="9728" width="9.140625" style="5"/>
    <col min="9729" max="9729" width="4.140625" style="5" customWidth="1"/>
    <col min="9730" max="9730" width="16.85546875" style="5" customWidth="1"/>
    <col min="9731" max="9731" width="43.5703125" style="5" customWidth="1"/>
    <col min="9732" max="9732" width="9.42578125" style="5" customWidth="1"/>
    <col min="9733" max="9733" width="10" style="5" customWidth="1"/>
    <col min="9734" max="9734" width="13.140625" style="5" customWidth="1"/>
    <col min="9735" max="9735" width="14.85546875" style="5" customWidth="1"/>
    <col min="9736" max="9984" width="9.140625" style="5"/>
    <col min="9985" max="9985" width="4.140625" style="5" customWidth="1"/>
    <col min="9986" max="9986" width="16.85546875" style="5" customWidth="1"/>
    <col min="9987" max="9987" width="43.5703125" style="5" customWidth="1"/>
    <col min="9988" max="9988" width="9.42578125" style="5" customWidth="1"/>
    <col min="9989" max="9989" width="10" style="5" customWidth="1"/>
    <col min="9990" max="9990" width="13.140625" style="5" customWidth="1"/>
    <col min="9991" max="9991" width="14.85546875" style="5" customWidth="1"/>
    <col min="9992" max="10240" width="9.140625" style="5"/>
    <col min="10241" max="10241" width="4.140625" style="5" customWidth="1"/>
    <col min="10242" max="10242" width="16.85546875" style="5" customWidth="1"/>
    <col min="10243" max="10243" width="43.5703125" style="5" customWidth="1"/>
    <col min="10244" max="10244" width="9.42578125" style="5" customWidth="1"/>
    <col min="10245" max="10245" width="10" style="5" customWidth="1"/>
    <col min="10246" max="10246" width="13.140625" style="5" customWidth="1"/>
    <col min="10247" max="10247" width="14.85546875" style="5" customWidth="1"/>
    <col min="10248" max="10496" width="9.140625" style="5"/>
    <col min="10497" max="10497" width="4.140625" style="5" customWidth="1"/>
    <col min="10498" max="10498" width="16.85546875" style="5" customWidth="1"/>
    <col min="10499" max="10499" width="43.5703125" style="5" customWidth="1"/>
    <col min="10500" max="10500" width="9.42578125" style="5" customWidth="1"/>
    <col min="10501" max="10501" width="10" style="5" customWidth="1"/>
    <col min="10502" max="10502" width="13.140625" style="5" customWidth="1"/>
    <col min="10503" max="10503" width="14.85546875" style="5" customWidth="1"/>
    <col min="10504" max="10752" width="9.140625" style="5"/>
    <col min="10753" max="10753" width="4.140625" style="5" customWidth="1"/>
    <col min="10754" max="10754" width="16.85546875" style="5" customWidth="1"/>
    <col min="10755" max="10755" width="43.5703125" style="5" customWidth="1"/>
    <col min="10756" max="10756" width="9.42578125" style="5" customWidth="1"/>
    <col min="10757" max="10757" width="10" style="5" customWidth="1"/>
    <col min="10758" max="10758" width="13.140625" style="5" customWidth="1"/>
    <col min="10759" max="10759" width="14.85546875" style="5" customWidth="1"/>
    <col min="10760" max="11008" width="9.140625" style="5"/>
    <col min="11009" max="11009" width="4.140625" style="5" customWidth="1"/>
    <col min="11010" max="11010" width="16.85546875" style="5" customWidth="1"/>
    <col min="11011" max="11011" width="43.5703125" style="5" customWidth="1"/>
    <col min="11012" max="11012" width="9.42578125" style="5" customWidth="1"/>
    <col min="11013" max="11013" width="10" style="5" customWidth="1"/>
    <col min="11014" max="11014" width="13.140625" style="5" customWidth="1"/>
    <col min="11015" max="11015" width="14.85546875" style="5" customWidth="1"/>
    <col min="11016" max="11264" width="9.140625" style="5"/>
    <col min="11265" max="11265" width="4.140625" style="5" customWidth="1"/>
    <col min="11266" max="11266" width="16.85546875" style="5" customWidth="1"/>
    <col min="11267" max="11267" width="43.5703125" style="5" customWidth="1"/>
    <col min="11268" max="11268" width="9.42578125" style="5" customWidth="1"/>
    <col min="11269" max="11269" width="10" style="5" customWidth="1"/>
    <col min="11270" max="11270" width="13.140625" style="5" customWidth="1"/>
    <col min="11271" max="11271" width="14.85546875" style="5" customWidth="1"/>
    <col min="11272" max="11520" width="9.140625" style="5"/>
    <col min="11521" max="11521" width="4.140625" style="5" customWidth="1"/>
    <col min="11522" max="11522" width="16.85546875" style="5" customWidth="1"/>
    <col min="11523" max="11523" width="43.5703125" style="5" customWidth="1"/>
    <col min="11524" max="11524" width="9.42578125" style="5" customWidth="1"/>
    <col min="11525" max="11525" width="10" style="5" customWidth="1"/>
    <col min="11526" max="11526" width="13.140625" style="5" customWidth="1"/>
    <col min="11527" max="11527" width="14.85546875" style="5" customWidth="1"/>
    <col min="11528" max="11776" width="9.140625" style="5"/>
    <col min="11777" max="11777" width="4.140625" style="5" customWidth="1"/>
    <col min="11778" max="11778" width="16.85546875" style="5" customWidth="1"/>
    <col min="11779" max="11779" width="43.5703125" style="5" customWidth="1"/>
    <col min="11780" max="11780" width="9.42578125" style="5" customWidth="1"/>
    <col min="11781" max="11781" width="10" style="5" customWidth="1"/>
    <col min="11782" max="11782" width="13.140625" style="5" customWidth="1"/>
    <col min="11783" max="11783" width="14.85546875" style="5" customWidth="1"/>
    <col min="11784" max="12032" width="9.140625" style="5"/>
    <col min="12033" max="12033" width="4.140625" style="5" customWidth="1"/>
    <col min="12034" max="12034" width="16.85546875" style="5" customWidth="1"/>
    <col min="12035" max="12035" width="43.5703125" style="5" customWidth="1"/>
    <col min="12036" max="12036" width="9.42578125" style="5" customWidth="1"/>
    <col min="12037" max="12037" width="10" style="5" customWidth="1"/>
    <col min="12038" max="12038" width="13.140625" style="5" customWidth="1"/>
    <col min="12039" max="12039" width="14.85546875" style="5" customWidth="1"/>
    <col min="12040" max="12288" width="9.140625" style="5"/>
    <col min="12289" max="12289" width="4.140625" style="5" customWidth="1"/>
    <col min="12290" max="12290" width="16.85546875" style="5" customWidth="1"/>
    <col min="12291" max="12291" width="43.5703125" style="5" customWidth="1"/>
    <col min="12292" max="12292" width="9.42578125" style="5" customWidth="1"/>
    <col min="12293" max="12293" width="10" style="5" customWidth="1"/>
    <col min="12294" max="12294" width="13.140625" style="5" customWidth="1"/>
    <col min="12295" max="12295" width="14.85546875" style="5" customWidth="1"/>
    <col min="12296" max="12544" width="9.140625" style="5"/>
    <col min="12545" max="12545" width="4.140625" style="5" customWidth="1"/>
    <col min="12546" max="12546" width="16.85546875" style="5" customWidth="1"/>
    <col min="12547" max="12547" width="43.5703125" style="5" customWidth="1"/>
    <col min="12548" max="12548" width="9.42578125" style="5" customWidth="1"/>
    <col min="12549" max="12549" width="10" style="5" customWidth="1"/>
    <col min="12550" max="12550" width="13.140625" style="5" customWidth="1"/>
    <col min="12551" max="12551" width="14.85546875" style="5" customWidth="1"/>
    <col min="12552" max="12800" width="9.140625" style="5"/>
    <col min="12801" max="12801" width="4.140625" style="5" customWidth="1"/>
    <col min="12802" max="12802" width="16.85546875" style="5" customWidth="1"/>
    <col min="12803" max="12803" width="43.5703125" style="5" customWidth="1"/>
    <col min="12804" max="12804" width="9.42578125" style="5" customWidth="1"/>
    <col min="12805" max="12805" width="10" style="5" customWidth="1"/>
    <col min="12806" max="12806" width="13.140625" style="5" customWidth="1"/>
    <col min="12807" max="12807" width="14.85546875" style="5" customWidth="1"/>
    <col min="12808" max="13056" width="9.140625" style="5"/>
    <col min="13057" max="13057" width="4.140625" style="5" customWidth="1"/>
    <col min="13058" max="13058" width="16.85546875" style="5" customWidth="1"/>
    <col min="13059" max="13059" width="43.5703125" style="5" customWidth="1"/>
    <col min="13060" max="13060" width="9.42578125" style="5" customWidth="1"/>
    <col min="13061" max="13061" width="10" style="5" customWidth="1"/>
    <col min="13062" max="13062" width="13.140625" style="5" customWidth="1"/>
    <col min="13063" max="13063" width="14.85546875" style="5" customWidth="1"/>
    <col min="13064" max="13312" width="9.140625" style="5"/>
    <col min="13313" max="13313" width="4.140625" style="5" customWidth="1"/>
    <col min="13314" max="13314" width="16.85546875" style="5" customWidth="1"/>
    <col min="13315" max="13315" width="43.5703125" style="5" customWidth="1"/>
    <col min="13316" max="13316" width="9.42578125" style="5" customWidth="1"/>
    <col min="13317" max="13317" width="10" style="5" customWidth="1"/>
    <col min="13318" max="13318" width="13.140625" style="5" customWidth="1"/>
    <col min="13319" max="13319" width="14.85546875" style="5" customWidth="1"/>
    <col min="13320" max="13568" width="9.140625" style="5"/>
    <col min="13569" max="13569" width="4.140625" style="5" customWidth="1"/>
    <col min="13570" max="13570" width="16.85546875" style="5" customWidth="1"/>
    <col min="13571" max="13571" width="43.5703125" style="5" customWidth="1"/>
    <col min="13572" max="13572" width="9.42578125" style="5" customWidth="1"/>
    <col min="13573" max="13573" width="10" style="5" customWidth="1"/>
    <col min="13574" max="13574" width="13.140625" style="5" customWidth="1"/>
    <col min="13575" max="13575" width="14.85546875" style="5" customWidth="1"/>
    <col min="13576" max="13824" width="9.140625" style="5"/>
    <col min="13825" max="13825" width="4.140625" style="5" customWidth="1"/>
    <col min="13826" max="13826" width="16.85546875" style="5" customWidth="1"/>
    <col min="13827" max="13827" width="43.5703125" style="5" customWidth="1"/>
    <col min="13828" max="13828" width="9.42578125" style="5" customWidth="1"/>
    <col min="13829" max="13829" width="10" style="5" customWidth="1"/>
    <col min="13830" max="13830" width="13.140625" style="5" customWidth="1"/>
    <col min="13831" max="13831" width="14.85546875" style="5" customWidth="1"/>
    <col min="13832" max="14080" width="9.140625" style="5"/>
    <col min="14081" max="14081" width="4.140625" style="5" customWidth="1"/>
    <col min="14082" max="14082" width="16.85546875" style="5" customWidth="1"/>
    <col min="14083" max="14083" width="43.5703125" style="5" customWidth="1"/>
    <col min="14084" max="14084" width="9.42578125" style="5" customWidth="1"/>
    <col min="14085" max="14085" width="10" style="5" customWidth="1"/>
    <col min="14086" max="14086" width="13.140625" style="5" customWidth="1"/>
    <col min="14087" max="14087" width="14.85546875" style="5" customWidth="1"/>
    <col min="14088" max="14336" width="9.140625" style="5"/>
    <col min="14337" max="14337" width="4.140625" style="5" customWidth="1"/>
    <col min="14338" max="14338" width="16.85546875" style="5" customWidth="1"/>
    <col min="14339" max="14339" width="43.5703125" style="5" customWidth="1"/>
    <col min="14340" max="14340" width="9.42578125" style="5" customWidth="1"/>
    <col min="14341" max="14341" width="10" style="5" customWidth="1"/>
    <col min="14342" max="14342" width="13.140625" style="5" customWidth="1"/>
    <col min="14343" max="14343" width="14.85546875" style="5" customWidth="1"/>
    <col min="14344" max="14592" width="9.140625" style="5"/>
    <col min="14593" max="14593" width="4.140625" style="5" customWidth="1"/>
    <col min="14594" max="14594" width="16.85546875" style="5" customWidth="1"/>
    <col min="14595" max="14595" width="43.5703125" style="5" customWidth="1"/>
    <col min="14596" max="14596" width="9.42578125" style="5" customWidth="1"/>
    <col min="14597" max="14597" width="10" style="5" customWidth="1"/>
    <col min="14598" max="14598" width="13.140625" style="5" customWidth="1"/>
    <col min="14599" max="14599" width="14.85546875" style="5" customWidth="1"/>
    <col min="14600" max="14848" width="9.140625" style="5"/>
    <col min="14849" max="14849" width="4.140625" style="5" customWidth="1"/>
    <col min="14850" max="14850" width="16.85546875" style="5" customWidth="1"/>
    <col min="14851" max="14851" width="43.5703125" style="5" customWidth="1"/>
    <col min="14852" max="14852" width="9.42578125" style="5" customWidth="1"/>
    <col min="14853" max="14853" width="10" style="5" customWidth="1"/>
    <col min="14854" max="14854" width="13.140625" style="5" customWidth="1"/>
    <col min="14855" max="14855" width="14.85546875" style="5" customWidth="1"/>
    <col min="14856" max="15104" width="9.140625" style="5"/>
    <col min="15105" max="15105" width="4.140625" style="5" customWidth="1"/>
    <col min="15106" max="15106" width="16.85546875" style="5" customWidth="1"/>
    <col min="15107" max="15107" width="43.5703125" style="5" customWidth="1"/>
    <col min="15108" max="15108" width="9.42578125" style="5" customWidth="1"/>
    <col min="15109" max="15109" width="10" style="5" customWidth="1"/>
    <col min="15110" max="15110" width="13.140625" style="5" customWidth="1"/>
    <col min="15111" max="15111" width="14.85546875" style="5" customWidth="1"/>
    <col min="15112" max="15360" width="9.140625" style="5"/>
    <col min="15361" max="15361" width="4.140625" style="5" customWidth="1"/>
    <col min="15362" max="15362" width="16.85546875" style="5" customWidth="1"/>
    <col min="15363" max="15363" width="43.5703125" style="5" customWidth="1"/>
    <col min="15364" max="15364" width="9.42578125" style="5" customWidth="1"/>
    <col min="15365" max="15365" width="10" style="5" customWidth="1"/>
    <col min="15366" max="15366" width="13.140625" style="5" customWidth="1"/>
    <col min="15367" max="15367" width="14.85546875" style="5" customWidth="1"/>
    <col min="15368" max="15616" width="9.140625" style="5"/>
    <col min="15617" max="15617" width="4.140625" style="5" customWidth="1"/>
    <col min="15618" max="15618" width="16.85546875" style="5" customWidth="1"/>
    <col min="15619" max="15619" width="43.5703125" style="5" customWidth="1"/>
    <col min="15620" max="15620" width="9.42578125" style="5" customWidth="1"/>
    <col min="15621" max="15621" width="10" style="5" customWidth="1"/>
    <col min="15622" max="15622" width="13.140625" style="5" customWidth="1"/>
    <col min="15623" max="15623" width="14.85546875" style="5" customWidth="1"/>
    <col min="15624" max="15872" width="9.140625" style="5"/>
    <col min="15873" max="15873" width="4.140625" style="5" customWidth="1"/>
    <col min="15874" max="15874" width="16.85546875" style="5" customWidth="1"/>
    <col min="15875" max="15875" width="43.5703125" style="5" customWidth="1"/>
    <col min="15876" max="15876" width="9.42578125" style="5" customWidth="1"/>
    <col min="15877" max="15877" width="10" style="5" customWidth="1"/>
    <col min="15878" max="15878" width="13.140625" style="5" customWidth="1"/>
    <col min="15879" max="15879" width="14.85546875" style="5" customWidth="1"/>
    <col min="15880" max="16128" width="9.140625" style="5"/>
    <col min="16129" max="16129" width="4.140625" style="5" customWidth="1"/>
    <col min="16130" max="16130" width="16.85546875" style="5" customWidth="1"/>
    <col min="16131" max="16131" width="43.5703125" style="5" customWidth="1"/>
    <col min="16132" max="16132" width="9.42578125" style="5" customWidth="1"/>
    <col min="16133" max="16133" width="10" style="5" customWidth="1"/>
    <col min="16134" max="16134" width="13.140625" style="5" customWidth="1"/>
    <col min="16135" max="16135" width="14.85546875" style="5" customWidth="1"/>
    <col min="16136" max="16384" width="9.140625" style="5"/>
  </cols>
  <sheetData>
    <row r="1" spans="1:7" ht="15" x14ac:dyDescent="0.25">
      <c r="A1" s="4"/>
      <c r="B1" s="4"/>
      <c r="C1" s="4"/>
      <c r="E1" s="4"/>
      <c r="F1" s="6" t="s">
        <v>0</v>
      </c>
    </row>
    <row r="2" spans="1:7" ht="15" x14ac:dyDescent="0.25">
      <c r="A2" s="4" t="s">
        <v>1</v>
      </c>
      <c r="B2" s="4"/>
      <c r="C2" s="4"/>
      <c r="E2" s="4"/>
      <c r="F2" s="6" t="s">
        <v>2</v>
      </c>
    </row>
    <row r="3" spans="1:7" ht="15" x14ac:dyDescent="0.25">
      <c r="A3" s="4"/>
      <c r="B3" s="4"/>
      <c r="C3" s="4"/>
      <c r="E3" s="4"/>
      <c r="F3" s="6" t="s">
        <v>3</v>
      </c>
    </row>
    <row r="4" spans="1:7" ht="15" x14ac:dyDescent="0.25">
      <c r="A4" s="4"/>
      <c r="B4" s="4"/>
      <c r="C4" s="4"/>
      <c r="E4" s="4"/>
      <c r="F4" s="6" t="s">
        <v>4</v>
      </c>
    </row>
    <row r="5" spans="1:7" ht="14.25" x14ac:dyDescent="0.3">
      <c r="A5" s="1"/>
      <c r="B5" s="47" t="s">
        <v>52</v>
      </c>
      <c r="C5" s="1"/>
      <c r="E5" s="4"/>
      <c r="F5" s="4"/>
    </row>
    <row r="6" spans="1:7" ht="14.25" x14ac:dyDescent="0.3">
      <c r="A6" s="47" t="s">
        <v>49</v>
      </c>
      <c r="B6" s="1"/>
      <c r="C6" s="1"/>
      <c r="E6" s="4"/>
      <c r="F6" s="4"/>
    </row>
    <row r="7" spans="1:7" ht="14.25" x14ac:dyDescent="0.3">
      <c r="A7" s="48" t="s">
        <v>50</v>
      </c>
      <c r="B7" s="1"/>
      <c r="C7" s="1"/>
      <c r="E7" s="4"/>
      <c r="F7" s="4"/>
    </row>
    <row r="8" spans="1:7" ht="14.25" x14ac:dyDescent="0.3">
      <c r="A8" s="48"/>
      <c r="B8" s="47" t="s">
        <v>51</v>
      </c>
      <c r="C8" s="1"/>
      <c r="E8" s="4"/>
      <c r="F8" s="4"/>
    </row>
    <row r="9" spans="1:7" ht="12.75" thickBot="1" x14ac:dyDescent="0.25">
      <c r="A9" s="74"/>
    </row>
    <row r="10" spans="1:7" ht="72.75" thickBot="1" x14ac:dyDescent="0.25">
      <c r="A10" s="9" t="s">
        <v>6</v>
      </c>
      <c r="B10" s="75" t="s">
        <v>7</v>
      </c>
      <c r="C10" s="75" t="s">
        <v>8</v>
      </c>
      <c r="D10" s="9" t="s">
        <v>9</v>
      </c>
      <c r="E10" s="10" t="s">
        <v>10</v>
      </c>
      <c r="F10" s="11" t="s">
        <v>11</v>
      </c>
    </row>
    <row r="11" spans="1:7" ht="17.25" customHeight="1" x14ac:dyDescent="0.2">
      <c r="A11" s="51">
        <v>1</v>
      </c>
      <c r="B11" s="60" t="s">
        <v>53</v>
      </c>
      <c r="C11" s="32" t="s">
        <v>13</v>
      </c>
      <c r="D11" s="63">
        <v>500</v>
      </c>
      <c r="E11" s="68">
        <f>19.57+10.17+15.31+46.51+1+411.93</f>
        <v>504.49</v>
      </c>
      <c r="F11" s="13"/>
    </row>
    <row r="12" spans="1:7" ht="13.5" customHeight="1" x14ac:dyDescent="0.2">
      <c r="A12" s="51"/>
      <c r="B12" s="76"/>
      <c r="C12" s="77" t="s">
        <v>54</v>
      </c>
      <c r="D12" s="55"/>
      <c r="E12" s="69"/>
      <c r="F12" s="17"/>
      <c r="G12" s="49"/>
    </row>
    <row r="13" spans="1:7" ht="24" x14ac:dyDescent="0.2">
      <c r="A13" s="51"/>
      <c r="B13" s="76"/>
      <c r="C13" s="78" t="s">
        <v>15</v>
      </c>
      <c r="D13" s="55"/>
      <c r="E13" s="69"/>
      <c r="F13" s="17"/>
      <c r="G13" s="49"/>
    </row>
    <row r="14" spans="1:7" x14ac:dyDescent="0.2">
      <c r="A14" s="51"/>
      <c r="B14" s="76"/>
      <c r="C14" s="79" t="s">
        <v>55</v>
      </c>
      <c r="D14" s="55"/>
      <c r="E14" s="69"/>
      <c r="F14" s="17">
        <f>1090+234+860</f>
        <v>2184</v>
      </c>
      <c r="G14" s="49"/>
    </row>
    <row r="15" spans="1:7" x14ac:dyDescent="0.2">
      <c r="A15" s="51"/>
      <c r="B15" s="76"/>
      <c r="C15" s="80" t="s">
        <v>16</v>
      </c>
      <c r="D15" s="55"/>
      <c r="E15" s="69"/>
      <c r="F15" s="17"/>
      <c r="G15" s="49">
        <f>SUM(F11:F18)</f>
        <v>411931.5</v>
      </c>
    </row>
    <row r="16" spans="1:7" x14ac:dyDescent="0.2">
      <c r="A16" s="51"/>
      <c r="B16" s="76"/>
      <c r="C16" s="81" t="s">
        <v>56</v>
      </c>
      <c r="D16" s="55"/>
      <c r="E16" s="69"/>
      <c r="F16" s="17">
        <v>378</v>
      </c>
      <c r="G16" s="49"/>
    </row>
    <row r="17" spans="1:7" x14ac:dyDescent="0.2">
      <c r="A17" s="51"/>
      <c r="B17" s="76"/>
      <c r="C17" s="81" t="s">
        <v>57</v>
      </c>
      <c r="D17" s="55"/>
      <c r="E17" s="69"/>
      <c r="F17" s="17">
        <f>232018+2794.7+174556.8</f>
        <v>409369.5</v>
      </c>
      <c r="G17" s="49"/>
    </row>
    <row r="18" spans="1:7" ht="12.75" thickBot="1" x14ac:dyDescent="0.25">
      <c r="A18" s="51"/>
      <c r="B18" s="82"/>
      <c r="C18" s="83" t="s">
        <v>18</v>
      </c>
      <c r="D18" s="55"/>
      <c r="E18" s="69"/>
      <c r="F18" s="17"/>
      <c r="G18" s="49"/>
    </row>
    <row r="19" spans="1:7" ht="22.5" customHeight="1" x14ac:dyDescent="0.2">
      <c r="A19" s="50">
        <v>2</v>
      </c>
      <c r="B19" s="60" t="s">
        <v>58</v>
      </c>
      <c r="C19" s="12" t="s">
        <v>20</v>
      </c>
      <c r="D19" s="63">
        <v>300</v>
      </c>
      <c r="E19" s="64"/>
      <c r="F19" s="13"/>
    </row>
    <row r="20" spans="1:7" ht="15" customHeight="1" x14ac:dyDescent="0.2">
      <c r="A20" s="51"/>
      <c r="B20" s="76"/>
      <c r="C20" s="14" t="s">
        <v>59</v>
      </c>
      <c r="D20" s="55"/>
      <c r="E20" s="65"/>
      <c r="F20" s="20"/>
    </row>
    <row r="21" spans="1:7" ht="21" customHeight="1" thickBot="1" x14ac:dyDescent="0.25">
      <c r="A21" s="51"/>
      <c r="B21" s="82"/>
      <c r="C21" s="84" t="s">
        <v>23</v>
      </c>
      <c r="D21" s="55"/>
      <c r="E21" s="65"/>
      <c r="F21" s="21"/>
    </row>
    <row r="22" spans="1:7" ht="13.5" customHeight="1" x14ac:dyDescent="0.2">
      <c r="A22" s="66">
        <v>3</v>
      </c>
      <c r="B22" s="60" t="s">
        <v>60</v>
      </c>
      <c r="C22" s="32" t="s">
        <v>25</v>
      </c>
      <c r="D22" s="68">
        <v>250</v>
      </c>
      <c r="E22" s="68">
        <f>2.1+5+24.52</f>
        <v>31.619999999999997</v>
      </c>
      <c r="F22" s="22"/>
    </row>
    <row r="23" spans="1:7" ht="24.75" customHeight="1" x14ac:dyDescent="0.2">
      <c r="A23" s="67"/>
      <c r="B23" s="76"/>
      <c r="C23" s="85" t="s">
        <v>27</v>
      </c>
      <c r="D23" s="69"/>
      <c r="E23" s="69"/>
      <c r="F23" s="86"/>
    </row>
    <row r="24" spans="1:7" ht="12" customHeight="1" x14ac:dyDescent="0.2">
      <c r="A24" s="67"/>
      <c r="B24" s="76"/>
      <c r="C24" s="18" t="s">
        <v>61</v>
      </c>
      <c r="D24" s="69"/>
      <c r="E24" s="69"/>
      <c r="F24" s="86">
        <v>15467.76</v>
      </c>
    </row>
    <row r="25" spans="1:7" ht="12" customHeight="1" x14ac:dyDescent="0.2">
      <c r="A25" s="67"/>
      <c r="B25" s="76"/>
      <c r="C25" s="18" t="s">
        <v>62</v>
      </c>
      <c r="D25" s="69"/>
      <c r="E25" s="69"/>
      <c r="F25" s="86">
        <v>1248</v>
      </c>
    </row>
    <row r="26" spans="1:7" ht="35.25" customHeight="1" x14ac:dyDescent="0.2">
      <c r="A26" s="67"/>
      <c r="B26" s="76"/>
      <c r="C26" s="78" t="s">
        <v>63</v>
      </c>
      <c r="D26" s="69"/>
      <c r="E26" s="69"/>
      <c r="F26" s="86"/>
    </row>
    <row r="27" spans="1:7" ht="24" customHeight="1" x14ac:dyDescent="0.2">
      <c r="A27" s="67"/>
      <c r="B27" s="76"/>
      <c r="C27" s="87" t="s">
        <v>64</v>
      </c>
      <c r="D27" s="69"/>
      <c r="E27" s="69"/>
      <c r="F27" s="23">
        <v>7800</v>
      </c>
      <c r="G27" s="49">
        <f>SUM(F22:F28)</f>
        <v>24515.760000000002</v>
      </c>
    </row>
    <row r="28" spans="1:7" ht="14.25" customHeight="1" thickBot="1" x14ac:dyDescent="0.25">
      <c r="A28" s="88"/>
      <c r="B28" s="82"/>
      <c r="C28" s="84" t="s">
        <v>65</v>
      </c>
      <c r="D28" s="89"/>
      <c r="E28" s="89"/>
      <c r="F28" s="90"/>
    </row>
    <row r="29" spans="1:7" ht="39" customHeight="1" x14ac:dyDescent="0.2">
      <c r="A29" s="51">
        <v>4</v>
      </c>
      <c r="B29" s="91" t="s">
        <v>66</v>
      </c>
      <c r="C29" s="32" t="s">
        <v>31</v>
      </c>
      <c r="D29" s="55">
        <v>250</v>
      </c>
      <c r="E29" s="69">
        <f>7.3+2.2+5.85</f>
        <v>15.35</v>
      </c>
      <c r="F29" s="92"/>
    </row>
    <row r="30" spans="1:7" ht="11.25" customHeight="1" x14ac:dyDescent="0.2">
      <c r="A30" s="51"/>
      <c r="B30" s="76"/>
      <c r="C30" s="93" t="s">
        <v>67</v>
      </c>
      <c r="D30" s="55"/>
      <c r="E30" s="69"/>
      <c r="F30" s="92"/>
    </row>
    <row r="31" spans="1:7" ht="1.5" customHeight="1" thickBot="1" x14ac:dyDescent="0.25">
      <c r="A31" s="51"/>
      <c r="B31" s="76"/>
      <c r="C31" s="94"/>
      <c r="D31" s="55"/>
      <c r="E31" s="69"/>
      <c r="F31" s="92"/>
    </row>
    <row r="32" spans="1:7" ht="48" x14ac:dyDescent="0.2">
      <c r="A32" s="50">
        <v>5</v>
      </c>
      <c r="B32" s="60" t="s">
        <v>68</v>
      </c>
      <c r="C32" s="32" t="s">
        <v>36</v>
      </c>
      <c r="D32" s="59">
        <v>5200</v>
      </c>
      <c r="E32" s="95">
        <f>189.51+335.74+153.58+106.75+132.07+803.46</f>
        <v>1721.1100000000001</v>
      </c>
      <c r="F32" s="96"/>
    </row>
    <row r="33" spans="1:6" ht="12.75" x14ac:dyDescent="0.2">
      <c r="A33" s="51"/>
      <c r="B33" s="76"/>
      <c r="C33" s="33" t="s">
        <v>37</v>
      </c>
      <c r="D33" s="56"/>
      <c r="E33" s="69"/>
      <c r="F33" s="92"/>
    </row>
    <row r="34" spans="1:6" ht="12.75" x14ac:dyDescent="0.2">
      <c r="A34" s="51"/>
      <c r="B34" s="76"/>
      <c r="C34" s="33" t="s">
        <v>69</v>
      </c>
      <c r="D34" s="56"/>
      <c r="E34" s="69"/>
      <c r="F34" s="92">
        <f>3360+3800</f>
        <v>7160</v>
      </c>
    </row>
    <row r="35" spans="1:6" ht="12.75" x14ac:dyDescent="0.2">
      <c r="A35" s="51"/>
      <c r="B35" s="76"/>
      <c r="C35" s="33" t="s">
        <v>70</v>
      </c>
      <c r="D35" s="56"/>
      <c r="E35" s="69"/>
      <c r="F35" s="92">
        <f>3900*4+15600</f>
        <v>31200</v>
      </c>
    </row>
    <row r="36" spans="1:6" ht="12.75" x14ac:dyDescent="0.2">
      <c r="A36" s="51"/>
      <c r="B36" s="76"/>
      <c r="C36" s="33" t="s">
        <v>71</v>
      </c>
      <c r="D36" s="56"/>
      <c r="E36" s="69"/>
      <c r="F36" s="92">
        <f>3000*4+4.84</f>
        <v>12004.84</v>
      </c>
    </row>
    <row r="37" spans="1:6" ht="12.75" x14ac:dyDescent="0.2">
      <c r="A37" s="51"/>
      <c r="B37" s="76"/>
      <c r="C37" s="33" t="s">
        <v>72</v>
      </c>
      <c r="D37" s="56"/>
      <c r="E37" s="69"/>
      <c r="F37" s="92">
        <f>11207+857+1885+211+1822+3644+1329.86+382.1+1137</f>
        <v>22474.959999999999</v>
      </c>
    </row>
    <row r="38" spans="1:6" ht="12.75" x14ac:dyDescent="0.2">
      <c r="A38" s="51"/>
      <c r="B38" s="76"/>
      <c r="C38" s="33" t="s">
        <v>73</v>
      </c>
      <c r="D38" s="56"/>
      <c r="E38" s="69"/>
      <c r="F38" s="92">
        <f>5228+295+597+900+1750+1200+4649+2000</f>
        <v>16619</v>
      </c>
    </row>
    <row r="39" spans="1:6" ht="26.25" customHeight="1" x14ac:dyDescent="0.2">
      <c r="A39" s="51"/>
      <c r="B39" s="76"/>
      <c r="C39" s="33" t="s">
        <v>74</v>
      </c>
      <c r="D39" s="56"/>
      <c r="E39" s="69"/>
      <c r="F39" s="97">
        <f>800+1480+3840+7100+1875+7943+3000+12800+467+1082+8949+11200+1025+2137.22+2000</f>
        <v>65698.22</v>
      </c>
    </row>
    <row r="40" spans="1:6" ht="12.75" customHeight="1" x14ac:dyDescent="0.2">
      <c r="A40" s="51"/>
      <c r="B40" s="76"/>
      <c r="C40" s="33" t="s">
        <v>75</v>
      </c>
      <c r="D40" s="56"/>
      <c r="E40" s="69"/>
      <c r="F40" s="97">
        <f>2360+1685.34+8895.53+2286.18+18632.13+360+19058.83</f>
        <v>53278.01</v>
      </c>
    </row>
    <row r="41" spans="1:6" ht="13.5" customHeight="1" x14ac:dyDescent="0.2">
      <c r="A41" s="51"/>
      <c r="B41" s="76"/>
      <c r="C41" s="33" t="s">
        <v>76</v>
      </c>
      <c r="D41" s="56"/>
      <c r="E41" s="69"/>
      <c r="F41" s="97">
        <f>10000+2301</f>
        <v>12301</v>
      </c>
    </row>
    <row r="42" spans="1:6" ht="12.75" x14ac:dyDescent="0.2">
      <c r="A42" s="51"/>
      <c r="B42" s="76"/>
      <c r="C42" s="33" t="s">
        <v>77</v>
      </c>
      <c r="D42" s="56"/>
      <c r="E42" s="69"/>
      <c r="F42" s="97">
        <f>90629+18442+209.36+9032+20090+42125+2145+850+47227</f>
        <v>230749.36</v>
      </c>
    </row>
    <row r="43" spans="1:6" ht="12.75" x14ac:dyDescent="0.2">
      <c r="A43" s="51"/>
      <c r="B43" s="76"/>
      <c r="C43" s="33" t="s">
        <v>78</v>
      </c>
      <c r="D43" s="56"/>
      <c r="E43" s="69"/>
      <c r="F43" s="97">
        <v>12000</v>
      </c>
    </row>
    <row r="44" spans="1:6" ht="12.75" x14ac:dyDescent="0.2">
      <c r="A44" s="51"/>
      <c r="B44" s="76"/>
      <c r="C44" s="33" t="s">
        <v>79</v>
      </c>
      <c r="D44" s="56"/>
      <c r="E44" s="69"/>
      <c r="F44" s="97">
        <v>11497.5</v>
      </c>
    </row>
    <row r="45" spans="1:6" ht="12.75" x14ac:dyDescent="0.2">
      <c r="A45" s="51"/>
      <c r="B45" s="76"/>
      <c r="C45" s="33" t="s">
        <v>80</v>
      </c>
      <c r="D45" s="56"/>
      <c r="E45" s="69"/>
      <c r="F45" s="97">
        <v>8940</v>
      </c>
    </row>
    <row r="46" spans="1:6" ht="25.5" x14ac:dyDescent="0.2">
      <c r="A46" s="51"/>
      <c r="B46" s="76"/>
      <c r="C46" s="33" t="s">
        <v>81</v>
      </c>
      <c r="D46" s="56"/>
      <c r="E46" s="69"/>
      <c r="F46" s="97">
        <f>2500+16200+18000</f>
        <v>36700</v>
      </c>
    </row>
    <row r="47" spans="1:6" ht="25.5" x14ac:dyDescent="0.2">
      <c r="A47" s="51"/>
      <c r="B47" s="76"/>
      <c r="C47" s="33" t="s">
        <v>82</v>
      </c>
      <c r="D47" s="56"/>
      <c r="E47" s="69"/>
      <c r="F47" s="97">
        <f>29700+5500+47250+54875+68320</f>
        <v>205645</v>
      </c>
    </row>
    <row r="48" spans="1:6" ht="23.25" customHeight="1" x14ac:dyDescent="0.2">
      <c r="A48" s="51"/>
      <c r="B48" s="76"/>
      <c r="C48" s="78" t="s">
        <v>83</v>
      </c>
      <c r="D48" s="56"/>
      <c r="E48" s="69"/>
      <c r="F48" s="97"/>
    </row>
    <row r="49" spans="1:7" x14ac:dyDescent="0.2">
      <c r="A49" s="51"/>
      <c r="B49" s="76"/>
      <c r="C49" s="98" t="s">
        <v>84</v>
      </c>
      <c r="D49" s="56"/>
      <c r="E49" s="69"/>
      <c r="F49" s="97">
        <v>3000</v>
      </c>
    </row>
    <row r="50" spans="1:7" x14ac:dyDescent="0.2">
      <c r="A50" s="51"/>
      <c r="B50" s="76"/>
      <c r="C50" s="98" t="s">
        <v>85</v>
      </c>
      <c r="D50" s="56"/>
      <c r="E50" s="69"/>
      <c r="F50" s="97">
        <f>360+360+480+240+360+600+760</f>
        <v>3160</v>
      </c>
    </row>
    <row r="51" spans="1:7" x14ac:dyDescent="0.2">
      <c r="A51" s="51"/>
      <c r="B51" s="76"/>
      <c r="C51" s="98" t="s">
        <v>86</v>
      </c>
      <c r="D51" s="56"/>
      <c r="E51" s="69"/>
      <c r="F51" s="97">
        <v>980</v>
      </c>
    </row>
    <row r="52" spans="1:7" x14ac:dyDescent="0.2">
      <c r="A52" s="51"/>
      <c r="B52" s="76"/>
      <c r="C52" s="98" t="s">
        <v>87</v>
      </c>
      <c r="D52" s="56"/>
      <c r="E52" s="69"/>
      <c r="F52" s="97">
        <v>2165.5500000000002</v>
      </c>
    </row>
    <row r="53" spans="1:7" ht="12.75" thickBot="1" x14ac:dyDescent="0.25">
      <c r="A53" s="51"/>
      <c r="B53" s="82"/>
      <c r="C53" s="98" t="s">
        <v>88</v>
      </c>
      <c r="D53" s="56"/>
      <c r="E53" s="69"/>
      <c r="F53" s="97">
        <f>3006.96+11890+1778+697.06+11892+3006.96+175+697.08+23782+3554+1394.14+6013.92</f>
        <v>67887.12</v>
      </c>
      <c r="G53" s="49">
        <f>SUM(F32:F53)</f>
        <v>803460.56</v>
      </c>
    </row>
    <row r="54" spans="1:7" ht="15" thickBot="1" x14ac:dyDescent="0.35">
      <c r="A54" s="36"/>
      <c r="B54" s="37" t="s">
        <v>46</v>
      </c>
      <c r="C54" s="37"/>
      <c r="D54" s="38">
        <f>SUM(D11:D53)</f>
        <v>6500</v>
      </c>
      <c r="E54" s="39">
        <f>SUM(E11:E53)</f>
        <v>2272.5700000000002</v>
      </c>
      <c r="F54" s="40">
        <f>SUM(F11:F53)</f>
        <v>1239907.8199999998</v>
      </c>
    </row>
    <row r="55" spans="1:7" ht="14.25" x14ac:dyDescent="0.3">
      <c r="A55" s="99"/>
      <c r="B55" s="1"/>
      <c r="C55" s="1"/>
      <c r="D55" s="1"/>
      <c r="E55" s="99">
        <f>216.38+348.11+176.84+153.26+138.07+1239.91</f>
        <v>2272.5700000000002</v>
      </c>
      <c r="F55" s="3"/>
    </row>
    <row r="56" spans="1:7" ht="14.25" x14ac:dyDescent="0.3">
      <c r="A56" s="1"/>
      <c r="B56" s="1" t="s">
        <v>47</v>
      </c>
      <c r="C56" s="1" t="s">
        <v>48</v>
      </c>
      <c r="D56" s="1"/>
      <c r="E56" s="100"/>
      <c r="F56" s="3"/>
    </row>
    <row r="57" spans="1:7" ht="14.25" x14ac:dyDescent="0.3">
      <c r="A57" s="1"/>
      <c r="B57" s="2">
        <v>42998</v>
      </c>
      <c r="C57" s="1"/>
      <c r="D57" s="1"/>
      <c r="E57" s="1"/>
      <c r="F57" s="3"/>
    </row>
    <row r="58" spans="1:7" ht="14.25" x14ac:dyDescent="0.3">
      <c r="A58" s="1"/>
      <c r="B58" s="2"/>
      <c r="C58" s="1"/>
      <c r="D58" s="1"/>
      <c r="E58" s="1"/>
      <c r="F58" s="3"/>
    </row>
    <row r="59" spans="1:7" ht="14.25" x14ac:dyDescent="0.3">
      <c r="A59" s="1"/>
      <c r="B59" s="2"/>
      <c r="C59" s="1"/>
      <c r="D59" s="1"/>
      <c r="E59" s="1"/>
      <c r="F59" s="3"/>
    </row>
    <row r="60" spans="1:7" ht="14.25" x14ac:dyDescent="0.3">
      <c r="A60" s="1"/>
      <c r="B60" s="2"/>
      <c r="C60" s="1"/>
      <c r="D60" s="1"/>
      <c r="E60" s="1"/>
      <c r="F60" s="3"/>
    </row>
    <row r="61" spans="1:7" ht="14.25" x14ac:dyDescent="0.3">
      <c r="A61" s="1"/>
      <c r="B61" s="2"/>
      <c r="C61" s="1"/>
      <c r="D61" s="1"/>
      <c r="E61" s="1"/>
      <c r="F61" s="3"/>
    </row>
    <row r="62" spans="1:7" ht="14.25" x14ac:dyDescent="0.3">
      <c r="A62" s="1"/>
      <c r="B62" s="2"/>
      <c r="C62" s="1"/>
      <c r="D62" s="1"/>
      <c r="E62" s="1"/>
      <c r="F62" s="3"/>
    </row>
    <row r="63" spans="1:7" ht="14.25" x14ac:dyDescent="0.3">
      <c r="A63" s="1"/>
      <c r="B63" s="2"/>
      <c r="C63" s="1"/>
      <c r="D63" s="1"/>
      <c r="E63" s="1"/>
      <c r="F63" s="3"/>
    </row>
    <row r="64" spans="1:7" ht="14.25" x14ac:dyDescent="0.3">
      <c r="A64" s="1"/>
      <c r="B64" s="2"/>
      <c r="C64" s="1"/>
      <c r="D64" s="1"/>
      <c r="E64" s="1"/>
      <c r="F64" s="3"/>
    </row>
    <row r="65" spans="1:6" ht="14.25" x14ac:dyDescent="0.3">
      <c r="A65" s="1"/>
      <c r="B65" s="2"/>
      <c r="C65" s="1"/>
      <c r="D65" s="1"/>
      <c r="E65" s="1"/>
      <c r="F65" s="3"/>
    </row>
    <row r="66" spans="1:6" ht="14.25" x14ac:dyDescent="0.3">
      <c r="A66" s="1"/>
      <c r="B66" s="2"/>
      <c r="C66" s="1"/>
      <c r="D66" s="1"/>
      <c r="E66" s="1"/>
      <c r="F66" s="3"/>
    </row>
    <row r="67" spans="1:6" ht="14.25" x14ac:dyDescent="0.3">
      <c r="A67" s="1"/>
      <c r="B67" s="2"/>
      <c r="C67" s="1"/>
      <c r="D67" s="1"/>
      <c r="E67" s="1"/>
      <c r="F67" s="3"/>
    </row>
    <row r="68" spans="1:6" ht="14.25" x14ac:dyDescent="0.3">
      <c r="A68" s="1"/>
      <c r="B68" s="2"/>
      <c r="C68" s="1"/>
      <c r="D68" s="1"/>
      <c r="E68" s="1"/>
      <c r="F68" s="3"/>
    </row>
    <row r="69" spans="1:6" ht="14.25" x14ac:dyDescent="0.3">
      <c r="A69" s="1"/>
      <c r="B69" s="2"/>
      <c r="C69" s="1"/>
      <c r="D69" s="1"/>
      <c r="E69" s="1"/>
      <c r="F69" s="3"/>
    </row>
    <row r="70" spans="1:6" ht="14.25" x14ac:dyDescent="0.3">
      <c r="A70" s="1"/>
      <c r="B70" s="2"/>
      <c r="C70" s="1"/>
      <c r="D70" s="1"/>
      <c r="E70" s="1"/>
      <c r="F70" s="3"/>
    </row>
    <row r="71" spans="1:6" ht="14.25" x14ac:dyDescent="0.3">
      <c r="A71" s="1"/>
      <c r="B71" s="2"/>
      <c r="C71" s="1"/>
      <c r="D71" s="1"/>
      <c r="E71" s="1"/>
      <c r="F71" s="3"/>
    </row>
    <row r="72" spans="1:6" ht="14.25" x14ac:dyDescent="0.3">
      <c r="A72" s="1"/>
      <c r="B72" s="2"/>
      <c r="C72" s="1"/>
      <c r="D72" s="1"/>
      <c r="E72" s="1"/>
      <c r="F72" s="3"/>
    </row>
    <row r="73" spans="1:6" ht="14.25" x14ac:dyDescent="0.3">
      <c r="A73" s="1"/>
      <c r="B73" s="2"/>
      <c r="C73" s="1"/>
      <c r="D73" s="1"/>
      <c r="E73" s="1"/>
      <c r="F73" s="3"/>
    </row>
    <row r="74" spans="1:6" ht="14.25" x14ac:dyDescent="0.3">
      <c r="A74" s="1"/>
      <c r="B74" s="2"/>
      <c r="C74" s="1"/>
      <c r="D74" s="1"/>
      <c r="E74" s="1"/>
      <c r="F74" s="3"/>
    </row>
    <row r="75" spans="1:6" ht="14.25" x14ac:dyDescent="0.3">
      <c r="A75" s="1"/>
      <c r="B75" s="2"/>
      <c r="C75" s="1"/>
      <c r="D75" s="1"/>
      <c r="E75" s="1"/>
      <c r="F75" s="3"/>
    </row>
    <row r="76" spans="1:6" ht="14.25" x14ac:dyDescent="0.3">
      <c r="A76" s="1"/>
      <c r="B76" s="2"/>
      <c r="C76" s="1"/>
      <c r="D76" s="1"/>
      <c r="E76" s="1"/>
      <c r="F76" s="3"/>
    </row>
    <row r="77" spans="1:6" ht="14.25" x14ac:dyDescent="0.3">
      <c r="A77" s="1"/>
      <c r="B77" s="2"/>
      <c r="C77" s="1"/>
      <c r="D77" s="1"/>
      <c r="E77" s="1"/>
      <c r="F77" s="3"/>
    </row>
    <row r="78" spans="1:6" ht="14.25" x14ac:dyDescent="0.3">
      <c r="A78" s="1"/>
      <c r="B78" s="2"/>
      <c r="C78" s="1"/>
      <c r="D78" s="1"/>
      <c r="E78" s="1"/>
      <c r="F78" s="3"/>
    </row>
    <row r="79" spans="1:6" ht="14.25" x14ac:dyDescent="0.3">
      <c r="A79" s="1"/>
      <c r="B79" s="2"/>
      <c r="C79" s="1"/>
      <c r="D79" s="1"/>
      <c r="E79" s="1"/>
      <c r="F79" s="3"/>
    </row>
    <row r="80" spans="1:6" ht="14.25" x14ac:dyDescent="0.3">
      <c r="A80" s="1"/>
      <c r="B80" s="2"/>
      <c r="C80" s="1"/>
      <c r="D80" s="1"/>
      <c r="E80" s="1"/>
      <c r="F80" s="3"/>
    </row>
    <row r="81" spans="1:6" ht="14.25" x14ac:dyDescent="0.3">
      <c r="A81" s="1"/>
      <c r="B81" s="2"/>
      <c r="C81" s="1"/>
      <c r="D81" s="1"/>
      <c r="E81" s="1"/>
      <c r="F81" s="3"/>
    </row>
    <row r="82" spans="1:6" ht="14.25" x14ac:dyDescent="0.3">
      <c r="A82" s="1"/>
      <c r="B82" s="2"/>
      <c r="C82" s="1"/>
      <c r="D82" s="1"/>
      <c r="E82" s="1"/>
      <c r="F82" s="3"/>
    </row>
    <row r="83" spans="1:6" ht="14.25" x14ac:dyDescent="0.3">
      <c r="A83" s="1"/>
      <c r="B83" s="2"/>
      <c r="C83" s="1"/>
      <c r="D83" s="1"/>
      <c r="E83" s="1"/>
      <c r="F83" s="3"/>
    </row>
    <row r="84" spans="1:6" ht="14.25" x14ac:dyDescent="0.3">
      <c r="A84" s="1"/>
      <c r="B84" s="2"/>
      <c r="C84" s="1"/>
      <c r="D84" s="1"/>
      <c r="E84" s="1"/>
      <c r="F84" s="3"/>
    </row>
    <row r="85" spans="1:6" ht="14.25" x14ac:dyDescent="0.3">
      <c r="A85" s="1"/>
      <c r="B85" s="2"/>
      <c r="C85" s="1"/>
      <c r="D85" s="1"/>
      <c r="E85" s="1"/>
      <c r="F85" s="3"/>
    </row>
    <row r="86" spans="1:6" ht="14.25" x14ac:dyDescent="0.3">
      <c r="A86" s="1"/>
      <c r="B86" s="2"/>
      <c r="C86" s="1"/>
      <c r="D86" s="1"/>
      <c r="E86" s="1"/>
      <c r="F86" s="3"/>
    </row>
    <row r="87" spans="1:6" ht="14.25" x14ac:dyDescent="0.3">
      <c r="A87" s="1"/>
      <c r="B87" s="2"/>
      <c r="C87" s="1"/>
      <c r="D87" s="1"/>
      <c r="E87" s="1"/>
      <c r="F87" s="3"/>
    </row>
    <row r="88" spans="1:6" ht="14.25" x14ac:dyDescent="0.3">
      <c r="A88" s="1"/>
      <c r="B88" s="2"/>
      <c r="C88" s="1"/>
      <c r="D88" s="1"/>
      <c r="E88" s="1"/>
      <c r="F88" s="3"/>
    </row>
    <row r="89" spans="1:6" ht="14.25" x14ac:dyDescent="0.3">
      <c r="A89" s="1"/>
      <c r="B89" s="2"/>
      <c r="C89" s="1"/>
      <c r="D89" s="1"/>
      <c r="E89" s="1"/>
      <c r="F89" s="3"/>
    </row>
    <row r="90" spans="1:6" ht="14.25" x14ac:dyDescent="0.3">
      <c r="A90" s="1"/>
      <c r="B90" s="2"/>
      <c r="C90" s="1"/>
      <c r="D90" s="1"/>
      <c r="E90" s="1"/>
      <c r="F90" s="3"/>
    </row>
    <row r="91" spans="1:6" ht="14.25" x14ac:dyDescent="0.3">
      <c r="A91" s="1"/>
      <c r="B91" s="2"/>
      <c r="C91" s="1"/>
      <c r="D91" s="1"/>
      <c r="E91" s="1"/>
      <c r="F91" s="3"/>
    </row>
    <row r="92" spans="1:6" ht="14.25" x14ac:dyDescent="0.3">
      <c r="A92" s="1"/>
      <c r="B92" s="2"/>
      <c r="C92" s="1"/>
      <c r="D92" s="1"/>
      <c r="E92" s="1"/>
      <c r="F92" s="3"/>
    </row>
    <row r="93" spans="1:6" ht="14.25" x14ac:dyDescent="0.3">
      <c r="A93" s="1"/>
      <c r="B93" s="2"/>
      <c r="C93" s="1"/>
      <c r="D93" s="1"/>
      <c r="E93" s="1"/>
      <c r="F93" s="3"/>
    </row>
    <row r="94" spans="1:6" ht="7.5" customHeight="1" x14ac:dyDescent="0.3">
      <c r="A94" s="1"/>
      <c r="B94" s="2"/>
      <c r="C94" s="1"/>
      <c r="D94" s="1"/>
      <c r="E94" s="1"/>
      <c r="F94" s="3"/>
    </row>
    <row r="95" spans="1:6" ht="14.25" customHeight="1" x14ac:dyDescent="0.25">
      <c r="A95" s="4"/>
      <c r="B95" s="4"/>
      <c r="C95" s="4"/>
      <c r="E95" s="4"/>
      <c r="F95" s="6" t="s">
        <v>0</v>
      </c>
    </row>
    <row r="96" spans="1:6" ht="15" x14ac:dyDescent="0.25">
      <c r="A96" s="4" t="s">
        <v>1</v>
      </c>
      <c r="B96" s="4"/>
      <c r="C96" s="4"/>
      <c r="E96" s="4"/>
      <c r="F96" s="6" t="s">
        <v>2</v>
      </c>
    </row>
    <row r="97" spans="1:7" ht="15" x14ac:dyDescent="0.25">
      <c r="A97" s="4"/>
      <c r="B97" s="4"/>
      <c r="C97" s="4"/>
      <c r="E97" s="4"/>
      <c r="F97" s="6" t="s">
        <v>3</v>
      </c>
    </row>
    <row r="98" spans="1:7" ht="15" x14ac:dyDescent="0.25">
      <c r="A98" s="4"/>
      <c r="B98" s="4"/>
      <c r="C98" s="4"/>
      <c r="E98" s="4"/>
      <c r="F98" s="6" t="s">
        <v>4</v>
      </c>
    </row>
    <row r="99" spans="1:7" ht="16.5" x14ac:dyDescent="0.35">
      <c r="A99" s="7"/>
      <c r="B99" s="8" t="s">
        <v>5</v>
      </c>
      <c r="C99" s="7"/>
      <c r="D99" s="4"/>
      <c r="E99" s="4"/>
      <c r="F99" s="4"/>
    </row>
    <row r="100" spans="1:7" ht="16.5" x14ac:dyDescent="0.35">
      <c r="A100" s="8" t="s">
        <v>89</v>
      </c>
      <c r="B100" s="7"/>
      <c r="C100" s="7"/>
      <c r="D100" s="4"/>
      <c r="E100" s="4"/>
      <c r="F100" s="4"/>
    </row>
    <row r="101" spans="1:7" ht="16.5" x14ac:dyDescent="0.35">
      <c r="A101" s="101" t="str">
        <f>A7</f>
        <v>сметы  расходов  целевых  родительских средств  на 2016-2017 учебный год.</v>
      </c>
      <c r="B101" s="7"/>
      <c r="C101" s="7"/>
      <c r="D101" s="4"/>
      <c r="E101" s="4"/>
      <c r="F101" s="4"/>
    </row>
    <row r="102" spans="1:7" ht="16.5" x14ac:dyDescent="0.35">
      <c r="A102" s="101"/>
      <c r="B102" s="8" t="str">
        <f>B8</f>
        <v>с   13.04.17   по   31.08.17  года</v>
      </c>
      <c r="C102" s="7"/>
      <c r="D102" s="4"/>
      <c r="E102" s="4"/>
      <c r="F102" s="4"/>
    </row>
    <row r="103" spans="1:7" ht="6" customHeight="1" thickBot="1" x14ac:dyDescent="0.25">
      <c r="A103" s="74"/>
    </row>
    <row r="104" spans="1:7" ht="72.75" thickBot="1" x14ac:dyDescent="0.25">
      <c r="A104" s="9" t="s">
        <v>6</v>
      </c>
      <c r="B104" s="9" t="s">
        <v>7</v>
      </c>
      <c r="C104" s="9" t="s">
        <v>8</v>
      </c>
      <c r="D104" s="9" t="s">
        <v>9</v>
      </c>
      <c r="E104" s="10" t="s">
        <v>10</v>
      </c>
      <c r="F104" s="11" t="s">
        <v>11</v>
      </c>
    </row>
    <row r="105" spans="1:7" ht="24" x14ac:dyDescent="0.2">
      <c r="A105" s="51">
        <v>1</v>
      </c>
      <c r="B105" s="60" t="s">
        <v>12</v>
      </c>
      <c r="C105" s="32" t="s">
        <v>13</v>
      </c>
      <c r="D105" s="63">
        <v>500</v>
      </c>
      <c r="E105" s="68">
        <f>46.24+0.71+34.31</f>
        <v>81.260000000000005</v>
      </c>
      <c r="F105" s="13"/>
    </row>
    <row r="106" spans="1:7" ht="24" x14ac:dyDescent="0.2">
      <c r="A106" s="51"/>
      <c r="B106" s="61"/>
      <c r="C106" s="102" t="s">
        <v>14</v>
      </c>
      <c r="D106" s="55"/>
      <c r="E106" s="69"/>
      <c r="F106" s="15"/>
    </row>
    <row r="107" spans="1:7" ht="12" customHeight="1" x14ac:dyDescent="0.2">
      <c r="A107" s="51"/>
      <c r="B107" s="61"/>
      <c r="C107" s="78" t="s">
        <v>15</v>
      </c>
      <c r="D107" s="55"/>
      <c r="E107" s="69"/>
      <c r="F107" s="17"/>
    </row>
    <row r="108" spans="1:7" x14ac:dyDescent="0.2">
      <c r="A108" s="51"/>
      <c r="B108" s="61"/>
      <c r="C108" s="103" t="s">
        <v>16</v>
      </c>
      <c r="D108" s="55"/>
      <c r="E108" s="69"/>
      <c r="F108" s="17"/>
    </row>
    <row r="109" spans="1:7" x14ac:dyDescent="0.2">
      <c r="A109" s="51"/>
      <c r="B109" s="61"/>
      <c r="C109" s="18" t="s">
        <v>17</v>
      </c>
      <c r="D109" s="55"/>
      <c r="E109" s="69"/>
      <c r="F109" s="17">
        <v>34306.230000000003</v>
      </c>
    </row>
    <row r="110" spans="1:7" ht="17.25" customHeight="1" thickBot="1" x14ac:dyDescent="0.25">
      <c r="A110" s="51"/>
      <c r="B110" s="62"/>
      <c r="C110" s="83" t="s">
        <v>18</v>
      </c>
      <c r="D110" s="55"/>
      <c r="E110" s="69"/>
      <c r="F110" s="17"/>
      <c r="G110" s="49">
        <f>SUM(F105:F110)</f>
        <v>34306.230000000003</v>
      </c>
    </row>
    <row r="111" spans="1:7" x14ac:dyDescent="0.2">
      <c r="A111" s="50">
        <v>2</v>
      </c>
      <c r="B111" s="60" t="s">
        <v>19</v>
      </c>
      <c r="C111" s="32" t="s">
        <v>20</v>
      </c>
      <c r="D111" s="63">
        <v>300</v>
      </c>
      <c r="E111" s="64">
        <f>16.25</f>
        <v>16.25</v>
      </c>
      <c r="F111" s="13"/>
    </row>
    <row r="112" spans="1:7" ht="24" customHeight="1" x14ac:dyDescent="0.2">
      <c r="A112" s="51"/>
      <c r="B112" s="61"/>
      <c r="C112" s="78" t="s">
        <v>21</v>
      </c>
      <c r="D112" s="55"/>
      <c r="E112" s="65"/>
      <c r="F112" s="20"/>
    </row>
    <row r="113" spans="1:7" ht="15" customHeight="1" x14ac:dyDescent="0.2">
      <c r="A113" s="51"/>
      <c r="B113" s="61"/>
      <c r="C113" s="78" t="s">
        <v>22</v>
      </c>
      <c r="D113" s="55"/>
      <c r="E113" s="65"/>
      <c r="F113" s="20"/>
    </row>
    <row r="114" spans="1:7" ht="24.75" thickBot="1" x14ac:dyDescent="0.25">
      <c r="A114" s="51"/>
      <c r="B114" s="62"/>
      <c r="C114" s="84" t="s">
        <v>23</v>
      </c>
      <c r="D114" s="55"/>
      <c r="E114" s="65"/>
      <c r="F114" s="21"/>
      <c r="G114" s="49"/>
    </row>
    <row r="115" spans="1:7" ht="27" customHeight="1" x14ac:dyDescent="0.2">
      <c r="A115" s="66">
        <v>3</v>
      </c>
      <c r="B115" s="60" t="s">
        <v>24</v>
      </c>
      <c r="C115" s="32" t="s">
        <v>25</v>
      </c>
      <c r="D115" s="68">
        <v>250</v>
      </c>
      <c r="E115" s="71">
        <f>7+25.2+8.07+40.37+113</f>
        <v>193.64</v>
      </c>
      <c r="F115" s="22"/>
      <c r="G115" s="49"/>
    </row>
    <row r="116" spans="1:7" ht="13.5" customHeight="1" x14ac:dyDescent="0.2">
      <c r="A116" s="67"/>
      <c r="B116" s="61"/>
      <c r="C116" s="78" t="s">
        <v>26</v>
      </c>
      <c r="D116" s="69"/>
      <c r="E116" s="72"/>
      <c r="F116" s="23"/>
      <c r="G116" s="49"/>
    </row>
    <row r="117" spans="1:7" ht="34.5" customHeight="1" x14ac:dyDescent="0.2">
      <c r="A117" s="67"/>
      <c r="B117" s="61"/>
      <c r="C117" s="24" t="s">
        <v>27</v>
      </c>
      <c r="D117" s="69"/>
      <c r="E117" s="72"/>
      <c r="F117" s="23">
        <v>105000</v>
      </c>
    </row>
    <row r="118" spans="1:7" ht="36" x14ac:dyDescent="0.2">
      <c r="A118" s="67"/>
      <c r="B118" s="61"/>
      <c r="C118" s="14" t="s">
        <v>28</v>
      </c>
      <c r="D118" s="69"/>
      <c r="E118" s="72"/>
      <c r="F118" s="23"/>
      <c r="G118" s="49"/>
    </row>
    <row r="119" spans="1:7" ht="15.75" thickBot="1" x14ac:dyDescent="0.3">
      <c r="A119" s="25"/>
      <c r="B119" s="26"/>
      <c r="C119" s="18" t="s">
        <v>29</v>
      </c>
      <c r="D119" s="70"/>
      <c r="E119" s="73"/>
      <c r="F119" s="27">
        <v>8000</v>
      </c>
      <c r="G119" s="49">
        <f>SUM(F115:F119)</f>
        <v>113000</v>
      </c>
    </row>
    <row r="120" spans="1:7" ht="48" x14ac:dyDescent="0.2">
      <c r="A120" s="50">
        <v>4</v>
      </c>
      <c r="B120" s="52" t="s">
        <v>30</v>
      </c>
      <c r="C120" s="12" t="s">
        <v>31</v>
      </c>
      <c r="D120" s="55">
        <v>250</v>
      </c>
      <c r="E120" s="56">
        <f>34.48+20.36+3.15+8.45</f>
        <v>66.44</v>
      </c>
      <c r="F120" s="28"/>
    </row>
    <row r="121" spans="1:7" x14ac:dyDescent="0.2">
      <c r="A121" s="51"/>
      <c r="B121" s="53"/>
      <c r="C121" s="18" t="s">
        <v>32</v>
      </c>
      <c r="D121" s="55"/>
      <c r="E121" s="56"/>
      <c r="F121" s="29">
        <f>8450</f>
        <v>8450</v>
      </c>
    </row>
    <row r="122" spans="1:7" ht="24" x14ac:dyDescent="0.2">
      <c r="A122" s="51"/>
      <c r="B122" s="53"/>
      <c r="C122" s="16" t="s">
        <v>33</v>
      </c>
      <c r="D122" s="55"/>
      <c r="E122" s="56"/>
      <c r="F122" s="30"/>
    </row>
    <row r="123" spans="1:7" ht="23.25" customHeight="1" thickBot="1" x14ac:dyDescent="0.25">
      <c r="A123" s="51"/>
      <c r="B123" s="54"/>
      <c r="C123" s="19" t="s">
        <v>34</v>
      </c>
      <c r="D123" s="55"/>
      <c r="E123" s="56"/>
      <c r="F123" s="31"/>
      <c r="G123" s="49">
        <f>SUM(F120:F123)</f>
        <v>8450</v>
      </c>
    </row>
    <row r="124" spans="1:7" ht="48" x14ac:dyDescent="0.2">
      <c r="A124" s="50">
        <v>5</v>
      </c>
      <c r="B124" s="52" t="s">
        <v>35</v>
      </c>
      <c r="C124" s="32" t="s">
        <v>36</v>
      </c>
      <c r="D124" s="59">
        <v>5200</v>
      </c>
      <c r="E124" s="95">
        <f>145.35+567.41+139.59+137.74+97.13+1517.95</f>
        <v>2605.17</v>
      </c>
      <c r="F124" s="92"/>
    </row>
    <row r="125" spans="1:7" ht="12.75" x14ac:dyDescent="0.2">
      <c r="A125" s="51"/>
      <c r="B125" s="57"/>
      <c r="C125" s="33" t="s">
        <v>37</v>
      </c>
      <c r="D125" s="56"/>
      <c r="E125" s="69"/>
      <c r="F125" s="92">
        <f>57600+59520+57600+59520</f>
        <v>234240</v>
      </c>
      <c r="G125" s="49">
        <f>SUM(F124:F133)</f>
        <v>1517954.3599999999</v>
      </c>
    </row>
    <row r="126" spans="1:7" ht="12.75" x14ac:dyDescent="0.2">
      <c r="A126" s="51"/>
      <c r="B126" s="57"/>
      <c r="C126" s="34" t="s">
        <v>38</v>
      </c>
      <c r="D126" s="56"/>
      <c r="E126" s="69"/>
      <c r="F126" s="30">
        <f>104995.5+100000</f>
        <v>204995.5</v>
      </c>
      <c r="G126" s="49"/>
    </row>
    <row r="127" spans="1:7" ht="12.75" x14ac:dyDescent="0.2">
      <c r="A127" s="51"/>
      <c r="B127" s="57"/>
      <c r="C127" s="34" t="s">
        <v>39</v>
      </c>
      <c r="D127" s="56"/>
      <c r="E127" s="69"/>
      <c r="F127" s="30">
        <v>36646.800000000003</v>
      </c>
      <c r="G127" s="49"/>
    </row>
    <row r="128" spans="1:7" ht="12.75" x14ac:dyDescent="0.2">
      <c r="A128" s="51"/>
      <c r="B128" s="57"/>
      <c r="C128" s="34" t="s">
        <v>90</v>
      </c>
      <c r="D128" s="56"/>
      <c r="E128" s="69"/>
      <c r="F128" s="30">
        <f>122787.73+286504.71</f>
        <v>409292.44</v>
      </c>
      <c r="G128" s="49"/>
    </row>
    <row r="129" spans="1:7" ht="12.75" x14ac:dyDescent="0.2">
      <c r="A129" s="51"/>
      <c r="B129" s="57"/>
      <c r="C129" s="34" t="s">
        <v>41</v>
      </c>
      <c r="D129" s="56"/>
      <c r="E129" s="69"/>
      <c r="F129" s="30">
        <v>24300</v>
      </c>
      <c r="G129" s="49"/>
    </row>
    <row r="130" spans="1:7" ht="12.75" x14ac:dyDescent="0.2">
      <c r="A130" s="51"/>
      <c r="B130" s="57"/>
      <c r="C130" s="34" t="s">
        <v>42</v>
      </c>
      <c r="D130" s="56"/>
      <c r="E130" s="69"/>
      <c r="F130" s="30">
        <v>475912.62</v>
      </c>
      <c r="G130" s="49"/>
    </row>
    <row r="131" spans="1:7" ht="12.75" x14ac:dyDescent="0.2">
      <c r="A131" s="51"/>
      <c r="B131" s="57"/>
      <c r="C131" s="34" t="s">
        <v>43</v>
      </c>
      <c r="D131" s="56"/>
      <c r="E131" s="69"/>
      <c r="F131" s="30">
        <v>7700</v>
      </c>
      <c r="G131" s="49"/>
    </row>
    <row r="132" spans="1:7" ht="12.75" x14ac:dyDescent="0.2">
      <c r="A132" s="51"/>
      <c r="B132" s="57"/>
      <c r="C132" s="34" t="s">
        <v>44</v>
      </c>
      <c r="D132" s="56"/>
      <c r="E132" s="69"/>
      <c r="F132" s="104">
        <v>60200</v>
      </c>
      <c r="G132" s="49"/>
    </row>
    <row r="133" spans="1:7" ht="12.75" thickBot="1" x14ac:dyDescent="0.25">
      <c r="A133" s="51"/>
      <c r="B133" s="58"/>
      <c r="C133" s="35" t="s">
        <v>45</v>
      </c>
      <c r="D133" s="56"/>
      <c r="E133" s="69"/>
      <c r="F133" s="97">
        <v>64667</v>
      </c>
    </row>
    <row r="134" spans="1:7" ht="15" thickBot="1" x14ac:dyDescent="0.35">
      <c r="A134" s="36"/>
      <c r="B134" s="37" t="s">
        <v>46</v>
      </c>
      <c r="C134" s="37"/>
      <c r="D134" s="38">
        <f>SUM(D105:D133)</f>
        <v>6500</v>
      </c>
      <c r="E134" s="39">
        <f>SUM(E105:E133)</f>
        <v>2962.76</v>
      </c>
      <c r="F134" s="40">
        <f>SUM(F105:F133)</f>
        <v>1673710.5899999999</v>
      </c>
      <c r="G134" s="5">
        <f>SUM(G105:G133)</f>
        <v>1673710.5899999999</v>
      </c>
    </row>
    <row r="135" spans="1:7" ht="13.5" customHeight="1" x14ac:dyDescent="0.3">
      <c r="A135" s="41"/>
      <c r="B135" s="42"/>
      <c r="C135" s="42"/>
      <c r="D135" s="41"/>
      <c r="E135" s="43">
        <f>226.07+590.66+185.86+145.81+140.65+1673.71</f>
        <v>2962.76</v>
      </c>
      <c r="F135" s="44"/>
    </row>
    <row r="136" spans="1:7" ht="14.25" x14ac:dyDescent="0.3">
      <c r="A136" s="41"/>
      <c r="B136" s="1" t="s">
        <v>47</v>
      </c>
      <c r="C136" s="1" t="s">
        <v>48</v>
      </c>
      <c r="D136" s="41"/>
      <c r="E136" s="45"/>
      <c r="F136" s="44"/>
    </row>
    <row r="137" spans="1:7" ht="14.25" x14ac:dyDescent="0.3">
      <c r="A137" s="41"/>
      <c r="B137" s="2">
        <f>B57</f>
        <v>42998</v>
      </c>
      <c r="C137" s="1"/>
      <c r="D137" s="41"/>
      <c r="E137" s="46"/>
      <c r="F137" s="44"/>
    </row>
    <row r="138" spans="1:7" x14ac:dyDescent="0.2">
      <c r="F138" s="49"/>
    </row>
    <row r="139" spans="1:7" x14ac:dyDescent="0.2">
      <c r="F139" s="49"/>
    </row>
  </sheetData>
  <mergeCells count="40">
    <mergeCell ref="A124:A133"/>
    <mergeCell ref="B124:B133"/>
    <mergeCell ref="D124:D133"/>
    <mergeCell ref="E124:E133"/>
    <mergeCell ref="A111:A114"/>
    <mergeCell ref="B111:B114"/>
    <mergeCell ref="D111:D114"/>
    <mergeCell ref="E111:E114"/>
    <mergeCell ref="A115:A118"/>
    <mergeCell ref="B115:B118"/>
    <mergeCell ref="D115:D119"/>
    <mergeCell ref="E115:E119"/>
    <mergeCell ref="A120:A123"/>
    <mergeCell ref="B120:B123"/>
    <mergeCell ref="D120:D123"/>
    <mergeCell ref="E120:E123"/>
    <mergeCell ref="A29:A31"/>
    <mergeCell ref="B29:B31"/>
    <mergeCell ref="D29:D31"/>
    <mergeCell ref="E29:E31"/>
    <mergeCell ref="A32:A53"/>
    <mergeCell ref="B32:B53"/>
    <mergeCell ref="D32:D53"/>
    <mergeCell ref="E32:E53"/>
    <mergeCell ref="A105:A110"/>
    <mergeCell ref="B105:B110"/>
    <mergeCell ref="D105:D110"/>
    <mergeCell ref="E105:E110"/>
    <mergeCell ref="A11:A18"/>
    <mergeCell ref="B11:B18"/>
    <mergeCell ref="D11:D18"/>
    <mergeCell ref="E11:E18"/>
    <mergeCell ref="A19:A21"/>
    <mergeCell ref="B19:B21"/>
    <mergeCell ref="D19:D21"/>
    <mergeCell ref="E19:E21"/>
    <mergeCell ref="A22:A28"/>
    <mergeCell ref="B22:B28"/>
    <mergeCell ref="D22:D28"/>
    <mergeCell ref="E22:E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workbookViewId="0">
      <selection activeCell="D27" sqref="D27:D35"/>
    </sheetView>
  </sheetViews>
  <sheetFormatPr defaultRowHeight="12" x14ac:dyDescent="0.2"/>
  <cols>
    <col min="1" max="1" width="4.140625" style="5" customWidth="1"/>
    <col min="2" max="2" width="16.85546875" style="5" customWidth="1"/>
    <col min="3" max="3" width="43.5703125" style="5" customWidth="1"/>
    <col min="4" max="4" width="12.140625" style="5" customWidth="1"/>
    <col min="5" max="5" width="12.5703125" style="5" customWidth="1"/>
    <col min="6" max="6" width="16.5703125" style="5" customWidth="1"/>
    <col min="7" max="7" width="14.85546875" style="5" customWidth="1"/>
    <col min="8" max="256" width="9.140625" style="5"/>
    <col min="257" max="257" width="4.140625" style="5" customWidth="1"/>
    <col min="258" max="258" width="16.85546875" style="5" customWidth="1"/>
    <col min="259" max="259" width="43.5703125" style="5" customWidth="1"/>
    <col min="260" max="260" width="12.140625" style="5" customWidth="1"/>
    <col min="261" max="261" width="12.5703125" style="5" customWidth="1"/>
    <col min="262" max="262" width="16.5703125" style="5" customWidth="1"/>
    <col min="263" max="263" width="14.85546875" style="5" customWidth="1"/>
    <col min="264" max="512" width="9.140625" style="5"/>
    <col min="513" max="513" width="4.140625" style="5" customWidth="1"/>
    <col min="514" max="514" width="16.85546875" style="5" customWidth="1"/>
    <col min="515" max="515" width="43.5703125" style="5" customWidth="1"/>
    <col min="516" max="516" width="12.140625" style="5" customWidth="1"/>
    <col min="517" max="517" width="12.5703125" style="5" customWidth="1"/>
    <col min="518" max="518" width="16.5703125" style="5" customWidth="1"/>
    <col min="519" max="519" width="14.85546875" style="5" customWidth="1"/>
    <col min="520" max="768" width="9.140625" style="5"/>
    <col min="769" max="769" width="4.140625" style="5" customWidth="1"/>
    <col min="770" max="770" width="16.85546875" style="5" customWidth="1"/>
    <col min="771" max="771" width="43.5703125" style="5" customWidth="1"/>
    <col min="772" max="772" width="12.140625" style="5" customWidth="1"/>
    <col min="773" max="773" width="12.5703125" style="5" customWidth="1"/>
    <col min="774" max="774" width="16.5703125" style="5" customWidth="1"/>
    <col min="775" max="775" width="14.85546875" style="5" customWidth="1"/>
    <col min="776" max="1024" width="9.140625" style="5"/>
    <col min="1025" max="1025" width="4.140625" style="5" customWidth="1"/>
    <col min="1026" max="1026" width="16.85546875" style="5" customWidth="1"/>
    <col min="1027" max="1027" width="43.5703125" style="5" customWidth="1"/>
    <col min="1028" max="1028" width="12.140625" style="5" customWidth="1"/>
    <col min="1029" max="1029" width="12.5703125" style="5" customWidth="1"/>
    <col min="1030" max="1030" width="16.5703125" style="5" customWidth="1"/>
    <col min="1031" max="1031" width="14.85546875" style="5" customWidth="1"/>
    <col min="1032" max="1280" width="9.140625" style="5"/>
    <col min="1281" max="1281" width="4.140625" style="5" customWidth="1"/>
    <col min="1282" max="1282" width="16.85546875" style="5" customWidth="1"/>
    <col min="1283" max="1283" width="43.5703125" style="5" customWidth="1"/>
    <col min="1284" max="1284" width="12.140625" style="5" customWidth="1"/>
    <col min="1285" max="1285" width="12.5703125" style="5" customWidth="1"/>
    <col min="1286" max="1286" width="16.5703125" style="5" customWidth="1"/>
    <col min="1287" max="1287" width="14.85546875" style="5" customWidth="1"/>
    <col min="1288" max="1536" width="9.140625" style="5"/>
    <col min="1537" max="1537" width="4.140625" style="5" customWidth="1"/>
    <col min="1538" max="1538" width="16.85546875" style="5" customWidth="1"/>
    <col min="1539" max="1539" width="43.5703125" style="5" customWidth="1"/>
    <col min="1540" max="1540" width="12.140625" style="5" customWidth="1"/>
    <col min="1541" max="1541" width="12.5703125" style="5" customWidth="1"/>
    <col min="1542" max="1542" width="16.5703125" style="5" customWidth="1"/>
    <col min="1543" max="1543" width="14.85546875" style="5" customWidth="1"/>
    <col min="1544" max="1792" width="9.140625" style="5"/>
    <col min="1793" max="1793" width="4.140625" style="5" customWidth="1"/>
    <col min="1794" max="1794" width="16.85546875" style="5" customWidth="1"/>
    <col min="1795" max="1795" width="43.5703125" style="5" customWidth="1"/>
    <col min="1796" max="1796" width="12.140625" style="5" customWidth="1"/>
    <col min="1797" max="1797" width="12.5703125" style="5" customWidth="1"/>
    <col min="1798" max="1798" width="16.5703125" style="5" customWidth="1"/>
    <col min="1799" max="1799" width="14.85546875" style="5" customWidth="1"/>
    <col min="1800" max="2048" width="9.140625" style="5"/>
    <col min="2049" max="2049" width="4.140625" style="5" customWidth="1"/>
    <col min="2050" max="2050" width="16.85546875" style="5" customWidth="1"/>
    <col min="2051" max="2051" width="43.5703125" style="5" customWidth="1"/>
    <col min="2052" max="2052" width="12.140625" style="5" customWidth="1"/>
    <col min="2053" max="2053" width="12.5703125" style="5" customWidth="1"/>
    <col min="2054" max="2054" width="16.5703125" style="5" customWidth="1"/>
    <col min="2055" max="2055" width="14.85546875" style="5" customWidth="1"/>
    <col min="2056" max="2304" width="9.140625" style="5"/>
    <col min="2305" max="2305" width="4.140625" style="5" customWidth="1"/>
    <col min="2306" max="2306" width="16.85546875" style="5" customWidth="1"/>
    <col min="2307" max="2307" width="43.5703125" style="5" customWidth="1"/>
    <col min="2308" max="2308" width="12.140625" style="5" customWidth="1"/>
    <col min="2309" max="2309" width="12.5703125" style="5" customWidth="1"/>
    <col min="2310" max="2310" width="16.5703125" style="5" customWidth="1"/>
    <col min="2311" max="2311" width="14.85546875" style="5" customWidth="1"/>
    <col min="2312" max="2560" width="9.140625" style="5"/>
    <col min="2561" max="2561" width="4.140625" style="5" customWidth="1"/>
    <col min="2562" max="2562" width="16.85546875" style="5" customWidth="1"/>
    <col min="2563" max="2563" width="43.5703125" style="5" customWidth="1"/>
    <col min="2564" max="2564" width="12.140625" style="5" customWidth="1"/>
    <col min="2565" max="2565" width="12.5703125" style="5" customWidth="1"/>
    <col min="2566" max="2566" width="16.5703125" style="5" customWidth="1"/>
    <col min="2567" max="2567" width="14.85546875" style="5" customWidth="1"/>
    <col min="2568" max="2816" width="9.140625" style="5"/>
    <col min="2817" max="2817" width="4.140625" style="5" customWidth="1"/>
    <col min="2818" max="2818" width="16.85546875" style="5" customWidth="1"/>
    <col min="2819" max="2819" width="43.5703125" style="5" customWidth="1"/>
    <col min="2820" max="2820" width="12.140625" style="5" customWidth="1"/>
    <col min="2821" max="2821" width="12.5703125" style="5" customWidth="1"/>
    <col min="2822" max="2822" width="16.5703125" style="5" customWidth="1"/>
    <col min="2823" max="2823" width="14.85546875" style="5" customWidth="1"/>
    <col min="2824" max="3072" width="9.140625" style="5"/>
    <col min="3073" max="3073" width="4.140625" style="5" customWidth="1"/>
    <col min="3074" max="3074" width="16.85546875" style="5" customWidth="1"/>
    <col min="3075" max="3075" width="43.5703125" style="5" customWidth="1"/>
    <col min="3076" max="3076" width="12.140625" style="5" customWidth="1"/>
    <col min="3077" max="3077" width="12.5703125" style="5" customWidth="1"/>
    <col min="3078" max="3078" width="16.5703125" style="5" customWidth="1"/>
    <col min="3079" max="3079" width="14.85546875" style="5" customWidth="1"/>
    <col min="3080" max="3328" width="9.140625" style="5"/>
    <col min="3329" max="3329" width="4.140625" style="5" customWidth="1"/>
    <col min="3330" max="3330" width="16.85546875" style="5" customWidth="1"/>
    <col min="3331" max="3331" width="43.5703125" style="5" customWidth="1"/>
    <col min="3332" max="3332" width="12.140625" style="5" customWidth="1"/>
    <col min="3333" max="3333" width="12.5703125" style="5" customWidth="1"/>
    <col min="3334" max="3334" width="16.5703125" style="5" customWidth="1"/>
    <col min="3335" max="3335" width="14.85546875" style="5" customWidth="1"/>
    <col min="3336" max="3584" width="9.140625" style="5"/>
    <col min="3585" max="3585" width="4.140625" style="5" customWidth="1"/>
    <col min="3586" max="3586" width="16.85546875" style="5" customWidth="1"/>
    <col min="3587" max="3587" width="43.5703125" style="5" customWidth="1"/>
    <col min="3588" max="3588" width="12.140625" style="5" customWidth="1"/>
    <col min="3589" max="3589" width="12.5703125" style="5" customWidth="1"/>
    <col min="3590" max="3590" width="16.5703125" style="5" customWidth="1"/>
    <col min="3591" max="3591" width="14.85546875" style="5" customWidth="1"/>
    <col min="3592" max="3840" width="9.140625" style="5"/>
    <col min="3841" max="3841" width="4.140625" style="5" customWidth="1"/>
    <col min="3842" max="3842" width="16.85546875" style="5" customWidth="1"/>
    <col min="3843" max="3843" width="43.5703125" style="5" customWidth="1"/>
    <col min="3844" max="3844" width="12.140625" style="5" customWidth="1"/>
    <col min="3845" max="3845" width="12.5703125" style="5" customWidth="1"/>
    <col min="3846" max="3846" width="16.5703125" style="5" customWidth="1"/>
    <col min="3847" max="3847" width="14.85546875" style="5" customWidth="1"/>
    <col min="3848" max="4096" width="9.140625" style="5"/>
    <col min="4097" max="4097" width="4.140625" style="5" customWidth="1"/>
    <col min="4098" max="4098" width="16.85546875" style="5" customWidth="1"/>
    <col min="4099" max="4099" width="43.5703125" style="5" customWidth="1"/>
    <col min="4100" max="4100" width="12.140625" style="5" customWidth="1"/>
    <col min="4101" max="4101" width="12.5703125" style="5" customWidth="1"/>
    <col min="4102" max="4102" width="16.5703125" style="5" customWidth="1"/>
    <col min="4103" max="4103" width="14.85546875" style="5" customWidth="1"/>
    <col min="4104" max="4352" width="9.140625" style="5"/>
    <col min="4353" max="4353" width="4.140625" style="5" customWidth="1"/>
    <col min="4354" max="4354" width="16.85546875" style="5" customWidth="1"/>
    <col min="4355" max="4355" width="43.5703125" style="5" customWidth="1"/>
    <col min="4356" max="4356" width="12.140625" style="5" customWidth="1"/>
    <col min="4357" max="4357" width="12.5703125" style="5" customWidth="1"/>
    <col min="4358" max="4358" width="16.5703125" style="5" customWidth="1"/>
    <col min="4359" max="4359" width="14.85546875" style="5" customWidth="1"/>
    <col min="4360" max="4608" width="9.140625" style="5"/>
    <col min="4609" max="4609" width="4.140625" style="5" customWidth="1"/>
    <col min="4610" max="4610" width="16.85546875" style="5" customWidth="1"/>
    <col min="4611" max="4611" width="43.5703125" style="5" customWidth="1"/>
    <col min="4612" max="4612" width="12.140625" style="5" customWidth="1"/>
    <col min="4613" max="4613" width="12.5703125" style="5" customWidth="1"/>
    <col min="4614" max="4614" width="16.5703125" style="5" customWidth="1"/>
    <col min="4615" max="4615" width="14.85546875" style="5" customWidth="1"/>
    <col min="4616" max="4864" width="9.140625" style="5"/>
    <col min="4865" max="4865" width="4.140625" style="5" customWidth="1"/>
    <col min="4866" max="4866" width="16.85546875" style="5" customWidth="1"/>
    <col min="4867" max="4867" width="43.5703125" style="5" customWidth="1"/>
    <col min="4868" max="4868" width="12.140625" style="5" customWidth="1"/>
    <col min="4869" max="4869" width="12.5703125" style="5" customWidth="1"/>
    <col min="4870" max="4870" width="16.5703125" style="5" customWidth="1"/>
    <col min="4871" max="4871" width="14.85546875" style="5" customWidth="1"/>
    <col min="4872" max="5120" width="9.140625" style="5"/>
    <col min="5121" max="5121" width="4.140625" style="5" customWidth="1"/>
    <col min="5122" max="5122" width="16.85546875" style="5" customWidth="1"/>
    <col min="5123" max="5123" width="43.5703125" style="5" customWidth="1"/>
    <col min="5124" max="5124" width="12.140625" style="5" customWidth="1"/>
    <col min="5125" max="5125" width="12.5703125" style="5" customWidth="1"/>
    <col min="5126" max="5126" width="16.5703125" style="5" customWidth="1"/>
    <col min="5127" max="5127" width="14.85546875" style="5" customWidth="1"/>
    <col min="5128" max="5376" width="9.140625" style="5"/>
    <col min="5377" max="5377" width="4.140625" style="5" customWidth="1"/>
    <col min="5378" max="5378" width="16.85546875" style="5" customWidth="1"/>
    <col min="5379" max="5379" width="43.5703125" style="5" customWidth="1"/>
    <col min="5380" max="5380" width="12.140625" style="5" customWidth="1"/>
    <col min="5381" max="5381" width="12.5703125" style="5" customWidth="1"/>
    <col min="5382" max="5382" width="16.5703125" style="5" customWidth="1"/>
    <col min="5383" max="5383" width="14.85546875" style="5" customWidth="1"/>
    <col min="5384" max="5632" width="9.140625" style="5"/>
    <col min="5633" max="5633" width="4.140625" style="5" customWidth="1"/>
    <col min="5634" max="5634" width="16.85546875" style="5" customWidth="1"/>
    <col min="5635" max="5635" width="43.5703125" style="5" customWidth="1"/>
    <col min="5636" max="5636" width="12.140625" style="5" customWidth="1"/>
    <col min="5637" max="5637" width="12.5703125" style="5" customWidth="1"/>
    <col min="5638" max="5638" width="16.5703125" style="5" customWidth="1"/>
    <col min="5639" max="5639" width="14.85546875" style="5" customWidth="1"/>
    <col min="5640" max="5888" width="9.140625" style="5"/>
    <col min="5889" max="5889" width="4.140625" style="5" customWidth="1"/>
    <col min="5890" max="5890" width="16.85546875" style="5" customWidth="1"/>
    <col min="5891" max="5891" width="43.5703125" style="5" customWidth="1"/>
    <col min="5892" max="5892" width="12.140625" style="5" customWidth="1"/>
    <col min="5893" max="5893" width="12.5703125" style="5" customWidth="1"/>
    <col min="5894" max="5894" width="16.5703125" style="5" customWidth="1"/>
    <col min="5895" max="5895" width="14.85546875" style="5" customWidth="1"/>
    <col min="5896" max="6144" width="9.140625" style="5"/>
    <col min="6145" max="6145" width="4.140625" style="5" customWidth="1"/>
    <col min="6146" max="6146" width="16.85546875" style="5" customWidth="1"/>
    <col min="6147" max="6147" width="43.5703125" style="5" customWidth="1"/>
    <col min="6148" max="6148" width="12.140625" style="5" customWidth="1"/>
    <col min="6149" max="6149" width="12.5703125" style="5" customWidth="1"/>
    <col min="6150" max="6150" width="16.5703125" style="5" customWidth="1"/>
    <col min="6151" max="6151" width="14.85546875" style="5" customWidth="1"/>
    <col min="6152" max="6400" width="9.140625" style="5"/>
    <col min="6401" max="6401" width="4.140625" style="5" customWidth="1"/>
    <col min="6402" max="6402" width="16.85546875" style="5" customWidth="1"/>
    <col min="6403" max="6403" width="43.5703125" style="5" customWidth="1"/>
    <col min="6404" max="6404" width="12.140625" style="5" customWidth="1"/>
    <col min="6405" max="6405" width="12.5703125" style="5" customWidth="1"/>
    <col min="6406" max="6406" width="16.5703125" style="5" customWidth="1"/>
    <col min="6407" max="6407" width="14.85546875" style="5" customWidth="1"/>
    <col min="6408" max="6656" width="9.140625" style="5"/>
    <col min="6657" max="6657" width="4.140625" style="5" customWidth="1"/>
    <col min="6658" max="6658" width="16.85546875" style="5" customWidth="1"/>
    <col min="6659" max="6659" width="43.5703125" style="5" customWidth="1"/>
    <col min="6660" max="6660" width="12.140625" style="5" customWidth="1"/>
    <col min="6661" max="6661" width="12.5703125" style="5" customWidth="1"/>
    <col min="6662" max="6662" width="16.5703125" style="5" customWidth="1"/>
    <col min="6663" max="6663" width="14.85546875" style="5" customWidth="1"/>
    <col min="6664" max="6912" width="9.140625" style="5"/>
    <col min="6913" max="6913" width="4.140625" style="5" customWidth="1"/>
    <col min="6914" max="6914" width="16.85546875" style="5" customWidth="1"/>
    <col min="6915" max="6915" width="43.5703125" style="5" customWidth="1"/>
    <col min="6916" max="6916" width="12.140625" style="5" customWidth="1"/>
    <col min="6917" max="6917" width="12.5703125" style="5" customWidth="1"/>
    <col min="6918" max="6918" width="16.5703125" style="5" customWidth="1"/>
    <col min="6919" max="6919" width="14.85546875" style="5" customWidth="1"/>
    <col min="6920" max="7168" width="9.140625" style="5"/>
    <col min="7169" max="7169" width="4.140625" style="5" customWidth="1"/>
    <col min="7170" max="7170" width="16.85546875" style="5" customWidth="1"/>
    <col min="7171" max="7171" width="43.5703125" style="5" customWidth="1"/>
    <col min="7172" max="7172" width="12.140625" style="5" customWidth="1"/>
    <col min="7173" max="7173" width="12.5703125" style="5" customWidth="1"/>
    <col min="7174" max="7174" width="16.5703125" style="5" customWidth="1"/>
    <col min="7175" max="7175" width="14.85546875" style="5" customWidth="1"/>
    <col min="7176" max="7424" width="9.140625" style="5"/>
    <col min="7425" max="7425" width="4.140625" style="5" customWidth="1"/>
    <col min="7426" max="7426" width="16.85546875" style="5" customWidth="1"/>
    <col min="7427" max="7427" width="43.5703125" style="5" customWidth="1"/>
    <col min="7428" max="7428" width="12.140625" style="5" customWidth="1"/>
    <col min="7429" max="7429" width="12.5703125" style="5" customWidth="1"/>
    <col min="7430" max="7430" width="16.5703125" style="5" customWidth="1"/>
    <col min="7431" max="7431" width="14.85546875" style="5" customWidth="1"/>
    <col min="7432" max="7680" width="9.140625" style="5"/>
    <col min="7681" max="7681" width="4.140625" style="5" customWidth="1"/>
    <col min="7682" max="7682" width="16.85546875" style="5" customWidth="1"/>
    <col min="7683" max="7683" width="43.5703125" style="5" customWidth="1"/>
    <col min="7684" max="7684" width="12.140625" style="5" customWidth="1"/>
    <col min="7685" max="7685" width="12.5703125" style="5" customWidth="1"/>
    <col min="7686" max="7686" width="16.5703125" style="5" customWidth="1"/>
    <col min="7687" max="7687" width="14.85546875" style="5" customWidth="1"/>
    <col min="7688" max="7936" width="9.140625" style="5"/>
    <col min="7937" max="7937" width="4.140625" style="5" customWidth="1"/>
    <col min="7938" max="7938" width="16.85546875" style="5" customWidth="1"/>
    <col min="7939" max="7939" width="43.5703125" style="5" customWidth="1"/>
    <col min="7940" max="7940" width="12.140625" style="5" customWidth="1"/>
    <col min="7941" max="7941" width="12.5703125" style="5" customWidth="1"/>
    <col min="7942" max="7942" width="16.5703125" style="5" customWidth="1"/>
    <col min="7943" max="7943" width="14.85546875" style="5" customWidth="1"/>
    <col min="7944" max="8192" width="9.140625" style="5"/>
    <col min="8193" max="8193" width="4.140625" style="5" customWidth="1"/>
    <col min="8194" max="8194" width="16.85546875" style="5" customWidth="1"/>
    <col min="8195" max="8195" width="43.5703125" style="5" customWidth="1"/>
    <col min="8196" max="8196" width="12.140625" style="5" customWidth="1"/>
    <col min="8197" max="8197" width="12.5703125" style="5" customWidth="1"/>
    <col min="8198" max="8198" width="16.5703125" style="5" customWidth="1"/>
    <col min="8199" max="8199" width="14.85546875" style="5" customWidth="1"/>
    <col min="8200" max="8448" width="9.140625" style="5"/>
    <col min="8449" max="8449" width="4.140625" style="5" customWidth="1"/>
    <col min="8450" max="8450" width="16.85546875" style="5" customWidth="1"/>
    <col min="8451" max="8451" width="43.5703125" style="5" customWidth="1"/>
    <col min="8452" max="8452" width="12.140625" style="5" customWidth="1"/>
    <col min="8453" max="8453" width="12.5703125" style="5" customWidth="1"/>
    <col min="8454" max="8454" width="16.5703125" style="5" customWidth="1"/>
    <col min="8455" max="8455" width="14.85546875" style="5" customWidth="1"/>
    <col min="8456" max="8704" width="9.140625" style="5"/>
    <col min="8705" max="8705" width="4.140625" style="5" customWidth="1"/>
    <col min="8706" max="8706" width="16.85546875" style="5" customWidth="1"/>
    <col min="8707" max="8707" width="43.5703125" style="5" customWidth="1"/>
    <col min="8708" max="8708" width="12.140625" style="5" customWidth="1"/>
    <col min="8709" max="8709" width="12.5703125" style="5" customWidth="1"/>
    <col min="8710" max="8710" width="16.5703125" style="5" customWidth="1"/>
    <col min="8711" max="8711" width="14.85546875" style="5" customWidth="1"/>
    <col min="8712" max="8960" width="9.140625" style="5"/>
    <col min="8961" max="8961" width="4.140625" style="5" customWidth="1"/>
    <col min="8962" max="8962" width="16.85546875" style="5" customWidth="1"/>
    <col min="8963" max="8963" width="43.5703125" style="5" customWidth="1"/>
    <col min="8964" max="8964" width="12.140625" style="5" customWidth="1"/>
    <col min="8965" max="8965" width="12.5703125" style="5" customWidth="1"/>
    <col min="8966" max="8966" width="16.5703125" style="5" customWidth="1"/>
    <col min="8967" max="8967" width="14.85546875" style="5" customWidth="1"/>
    <col min="8968" max="9216" width="9.140625" style="5"/>
    <col min="9217" max="9217" width="4.140625" style="5" customWidth="1"/>
    <col min="9218" max="9218" width="16.85546875" style="5" customWidth="1"/>
    <col min="9219" max="9219" width="43.5703125" style="5" customWidth="1"/>
    <col min="9220" max="9220" width="12.140625" style="5" customWidth="1"/>
    <col min="9221" max="9221" width="12.5703125" style="5" customWidth="1"/>
    <col min="9222" max="9222" width="16.5703125" style="5" customWidth="1"/>
    <col min="9223" max="9223" width="14.85546875" style="5" customWidth="1"/>
    <col min="9224" max="9472" width="9.140625" style="5"/>
    <col min="9473" max="9473" width="4.140625" style="5" customWidth="1"/>
    <col min="9474" max="9474" width="16.85546875" style="5" customWidth="1"/>
    <col min="9475" max="9475" width="43.5703125" style="5" customWidth="1"/>
    <col min="9476" max="9476" width="12.140625" style="5" customWidth="1"/>
    <col min="9477" max="9477" width="12.5703125" style="5" customWidth="1"/>
    <col min="9478" max="9478" width="16.5703125" style="5" customWidth="1"/>
    <col min="9479" max="9479" width="14.85546875" style="5" customWidth="1"/>
    <col min="9480" max="9728" width="9.140625" style="5"/>
    <col min="9729" max="9729" width="4.140625" style="5" customWidth="1"/>
    <col min="9730" max="9730" width="16.85546875" style="5" customWidth="1"/>
    <col min="9731" max="9731" width="43.5703125" style="5" customWidth="1"/>
    <col min="9732" max="9732" width="12.140625" style="5" customWidth="1"/>
    <col min="9733" max="9733" width="12.5703125" style="5" customWidth="1"/>
    <col min="9734" max="9734" width="16.5703125" style="5" customWidth="1"/>
    <col min="9735" max="9735" width="14.85546875" style="5" customWidth="1"/>
    <col min="9736" max="9984" width="9.140625" style="5"/>
    <col min="9985" max="9985" width="4.140625" style="5" customWidth="1"/>
    <col min="9986" max="9986" width="16.85546875" style="5" customWidth="1"/>
    <col min="9987" max="9987" width="43.5703125" style="5" customWidth="1"/>
    <col min="9988" max="9988" width="12.140625" style="5" customWidth="1"/>
    <col min="9989" max="9989" width="12.5703125" style="5" customWidth="1"/>
    <col min="9990" max="9990" width="16.5703125" style="5" customWidth="1"/>
    <col min="9991" max="9991" width="14.85546875" style="5" customWidth="1"/>
    <col min="9992" max="10240" width="9.140625" style="5"/>
    <col min="10241" max="10241" width="4.140625" style="5" customWidth="1"/>
    <col min="10242" max="10242" width="16.85546875" style="5" customWidth="1"/>
    <col min="10243" max="10243" width="43.5703125" style="5" customWidth="1"/>
    <col min="10244" max="10244" width="12.140625" style="5" customWidth="1"/>
    <col min="10245" max="10245" width="12.5703125" style="5" customWidth="1"/>
    <col min="10246" max="10246" width="16.5703125" style="5" customWidth="1"/>
    <col min="10247" max="10247" width="14.85546875" style="5" customWidth="1"/>
    <col min="10248" max="10496" width="9.140625" style="5"/>
    <col min="10497" max="10497" width="4.140625" style="5" customWidth="1"/>
    <col min="10498" max="10498" width="16.85546875" style="5" customWidth="1"/>
    <col min="10499" max="10499" width="43.5703125" style="5" customWidth="1"/>
    <col min="10500" max="10500" width="12.140625" style="5" customWidth="1"/>
    <col min="10501" max="10501" width="12.5703125" style="5" customWidth="1"/>
    <col min="10502" max="10502" width="16.5703125" style="5" customWidth="1"/>
    <col min="10503" max="10503" width="14.85546875" style="5" customWidth="1"/>
    <col min="10504" max="10752" width="9.140625" style="5"/>
    <col min="10753" max="10753" width="4.140625" style="5" customWidth="1"/>
    <col min="10754" max="10754" width="16.85546875" style="5" customWidth="1"/>
    <col min="10755" max="10755" width="43.5703125" style="5" customWidth="1"/>
    <col min="10756" max="10756" width="12.140625" style="5" customWidth="1"/>
    <col min="10757" max="10757" width="12.5703125" style="5" customWidth="1"/>
    <col min="10758" max="10758" width="16.5703125" style="5" customWidth="1"/>
    <col min="10759" max="10759" width="14.85546875" style="5" customWidth="1"/>
    <col min="10760" max="11008" width="9.140625" style="5"/>
    <col min="11009" max="11009" width="4.140625" style="5" customWidth="1"/>
    <col min="11010" max="11010" width="16.85546875" style="5" customWidth="1"/>
    <col min="11011" max="11011" width="43.5703125" style="5" customWidth="1"/>
    <col min="11012" max="11012" width="12.140625" style="5" customWidth="1"/>
    <col min="11013" max="11013" width="12.5703125" style="5" customWidth="1"/>
    <col min="11014" max="11014" width="16.5703125" style="5" customWidth="1"/>
    <col min="11015" max="11015" width="14.85546875" style="5" customWidth="1"/>
    <col min="11016" max="11264" width="9.140625" style="5"/>
    <col min="11265" max="11265" width="4.140625" style="5" customWidth="1"/>
    <col min="11266" max="11266" width="16.85546875" style="5" customWidth="1"/>
    <col min="11267" max="11267" width="43.5703125" style="5" customWidth="1"/>
    <col min="11268" max="11268" width="12.140625" style="5" customWidth="1"/>
    <col min="11269" max="11269" width="12.5703125" style="5" customWidth="1"/>
    <col min="11270" max="11270" width="16.5703125" style="5" customWidth="1"/>
    <col min="11271" max="11271" width="14.85546875" style="5" customWidth="1"/>
    <col min="11272" max="11520" width="9.140625" style="5"/>
    <col min="11521" max="11521" width="4.140625" style="5" customWidth="1"/>
    <col min="11522" max="11522" width="16.85546875" style="5" customWidth="1"/>
    <col min="11523" max="11523" width="43.5703125" style="5" customWidth="1"/>
    <col min="11524" max="11524" width="12.140625" style="5" customWidth="1"/>
    <col min="11525" max="11525" width="12.5703125" style="5" customWidth="1"/>
    <col min="11526" max="11526" width="16.5703125" style="5" customWidth="1"/>
    <col min="11527" max="11527" width="14.85546875" style="5" customWidth="1"/>
    <col min="11528" max="11776" width="9.140625" style="5"/>
    <col min="11777" max="11777" width="4.140625" style="5" customWidth="1"/>
    <col min="11778" max="11778" width="16.85546875" style="5" customWidth="1"/>
    <col min="11779" max="11779" width="43.5703125" style="5" customWidth="1"/>
    <col min="11780" max="11780" width="12.140625" style="5" customWidth="1"/>
    <col min="11781" max="11781" width="12.5703125" style="5" customWidth="1"/>
    <col min="11782" max="11782" width="16.5703125" style="5" customWidth="1"/>
    <col min="11783" max="11783" width="14.85546875" style="5" customWidth="1"/>
    <col min="11784" max="12032" width="9.140625" style="5"/>
    <col min="12033" max="12033" width="4.140625" style="5" customWidth="1"/>
    <col min="12034" max="12034" width="16.85546875" style="5" customWidth="1"/>
    <col min="12035" max="12035" width="43.5703125" style="5" customWidth="1"/>
    <col min="12036" max="12036" width="12.140625" style="5" customWidth="1"/>
    <col min="12037" max="12037" width="12.5703125" style="5" customWidth="1"/>
    <col min="12038" max="12038" width="16.5703125" style="5" customWidth="1"/>
    <col min="12039" max="12039" width="14.85546875" style="5" customWidth="1"/>
    <col min="12040" max="12288" width="9.140625" style="5"/>
    <col min="12289" max="12289" width="4.140625" style="5" customWidth="1"/>
    <col min="12290" max="12290" width="16.85546875" style="5" customWidth="1"/>
    <col min="12291" max="12291" width="43.5703125" style="5" customWidth="1"/>
    <col min="12292" max="12292" width="12.140625" style="5" customWidth="1"/>
    <col min="12293" max="12293" width="12.5703125" style="5" customWidth="1"/>
    <col min="12294" max="12294" width="16.5703125" style="5" customWidth="1"/>
    <col min="12295" max="12295" width="14.85546875" style="5" customWidth="1"/>
    <col min="12296" max="12544" width="9.140625" style="5"/>
    <col min="12545" max="12545" width="4.140625" style="5" customWidth="1"/>
    <col min="12546" max="12546" width="16.85546875" style="5" customWidth="1"/>
    <col min="12547" max="12547" width="43.5703125" style="5" customWidth="1"/>
    <col min="12548" max="12548" width="12.140625" style="5" customWidth="1"/>
    <col min="12549" max="12549" width="12.5703125" style="5" customWidth="1"/>
    <col min="12550" max="12550" width="16.5703125" style="5" customWidth="1"/>
    <col min="12551" max="12551" width="14.85546875" style="5" customWidth="1"/>
    <col min="12552" max="12800" width="9.140625" style="5"/>
    <col min="12801" max="12801" width="4.140625" style="5" customWidth="1"/>
    <col min="12802" max="12802" width="16.85546875" style="5" customWidth="1"/>
    <col min="12803" max="12803" width="43.5703125" style="5" customWidth="1"/>
    <col min="12804" max="12804" width="12.140625" style="5" customWidth="1"/>
    <col min="12805" max="12805" width="12.5703125" style="5" customWidth="1"/>
    <col min="12806" max="12806" width="16.5703125" style="5" customWidth="1"/>
    <col min="12807" max="12807" width="14.85546875" style="5" customWidth="1"/>
    <col min="12808" max="13056" width="9.140625" style="5"/>
    <col min="13057" max="13057" width="4.140625" style="5" customWidth="1"/>
    <col min="13058" max="13058" width="16.85546875" style="5" customWidth="1"/>
    <col min="13059" max="13059" width="43.5703125" style="5" customWidth="1"/>
    <col min="13060" max="13060" width="12.140625" style="5" customWidth="1"/>
    <col min="13061" max="13061" width="12.5703125" style="5" customWidth="1"/>
    <col min="13062" max="13062" width="16.5703125" style="5" customWidth="1"/>
    <col min="13063" max="13063" width="14.85546875" style="5" customWidth="1"/>
    <col min="13064" max="13312" width="9.140625" style="5"/>
    <col min="13313" max="13313" width="4.140625" style="5" customWidth="1"/>
    <col min="13314" max="13314" width="16.85546875" style="5" customWidth="1"/>
    <col min="13315" max="13315" width="43.5703125" style="5" customWidth="1"/>
    <col min="13316" max="13316" width="12.140625" style="5" customWidth="1"/>
    <col min="13317" max="13317" width="12.5703125" style="5" customWidth="1"/>
    <col min="13318" max="13318" width="16.5703125" style="5" customWidth="1"/>
    <col min="13319" max="13319" width="14.85546875" style="5" customWidth="1"/>
    <col min="13320" max="13568" width="9.140625" style="5"/>
    <col min="13569" max="13569" width="4.140625" style="5" customWidth="1"/>
    <col min="13570" max="13570" width="16.85546875" style="5" customWidth="1"/>
    <col min="13571" max="13571" width="43.5703125" style="5" customWidth="1"/>
    <col min="13572" max="13572" width="12.140625" style="5" customWidth="1"/>
    <col min="13573" max="13573" width="12.5703125" style="5" customWidth="1"/>
    <col min="13574" max="13574" width="16.5703125" style="5" customWidth="1"/>
    <col min="13575" max="13575" width="14.85546875" style="5" customWidth="1"/>
    <col min="13576" max="13824" width="9.140625" style="5"/>
    <col min="13825" max="13825" width="4.140625" style="5" customWidth="1"/>
    <col min="13826" max="13826" width="16.85546875" style="5" customWidth="1"/>
    <col min="13827" max="13827" width="43.5703125" style="5" customWidth="1"/>
    <col min="13828" max="13828" width="12.140625" style="5" customWidth="1"/>
    <col min="13829" max="13829" width="12.5703125" style="5" customWidth="1"/>
    <col min="13830" max="13830" width="16.5703125" style="5" customWidth="1"/>
    <col min="13831" max="13831" width="14.85546875" style="5" customWidth="1"/>
    <col min="13832" max="14080" width="9.140625" style="5"/>
    <col min="14081" max="14081" width="4.140625" style="5" customWidth="1"/>
    <col min="14082" max="14082" width="16.85546875" style="5" customWidth="1"/>
    <col min="14083" max="14083" width="43.5703125" style="5" customWidth="1"/>
    <col min="14084" max="14084" width="12.140625" style="5" customWidth="1"/>
    <col min="14085" max="14085" width="12.5703125" style="5" customWidth="1"/>
    <col min="14086" max="14086" width="16.5703125" style="5" customWidth="1"/>
    <col min="14087" max="14087" width="14.85546875" style="5" customWidth="1"/>
    <col min="14088" max="14336" width="9.140625" style="5"/>
    <col min="14337" max="14337" width="4.140625" style="5" customWidth="1"/>
    <col min="14338" max="14338" width="16.85546875" style="5" customWidth="1"/>
    <col min="14339" max="14339" width="43.5703125" style="5" customWidth="1"/>
    <col min="14340" max="14340" width="12.140625" style="5" customWidth="1"/>
    <col min="14341" max="14341" width="12.5703125" style="5" customWidth="1"/>
    <col min="14342" max="14342" width="16.5703125" style="5" customWidth="1"/>
    <col min="14343" max="14343" width="14.85546875" style="5" customWidth="1"/>
    <col min="14344" max="14592" width="9.140625" style="5"/>
    <col min="14593" max="14593" width="4.140625" style="5" customWidth="1"/>
    <col min="14594" max="14594" width="16.85546875" style="5" customWidth="1"/>
    <col min="14595" max="14595" width="43.5703125" style="5" customWidth="1"/>
    <col min="14596" max="14596" width="12.140625" style="5" customWidth="1"/>
    <col min="14597" max="14597" width="12.5703125" style="5" customWidth="1"/>
    <col min="14598" max="14598" width="16.5703125" style="5" customWidth="1"/>
    <col min="14599" max="14599" width="14.85546875" style="5" customWidth="1"/>
    <col min="14600" max="14848" width="9.140625" style="5"/>
    <col min="14849" max="14849" width="4.140625" style="5" customWidth="1"/>
    <col min="14850" max="14850" width="16.85546875" style="5" customWidth="1"/>
    <col min="14851" max="14851" width="43.5703125" style="5" customWidth="1"/>
    <col min="14852" max="14852" width="12.140625" style="5" customWidth="1"/>
    <col min="14853" max="14853" width="12.5703125" style="5" customWidth="1"/>
    <col min="14854" max="14854" width="16.5703125" style="5" customWidth="1"/>
    <col min="14855" max="14855" width="14.85546875" style="5" customWidth="1"/>
    <col min="14856" max="15104" width="9.140625" style="5"/>
    <col min="15105" max="15105" width="4.140625" style="5" customWidth="1"/>
    <col min="15106" max="15106" width="16.85546875" style="5" customWidth="1"/>
    <col min="15107" max="15107" width="43.5703125" style="5" customWidth="1"/>
    <col min="15108" max="15108" width="12.140625" style="5" customWidth="1"/>
    <col min="15109" max="15109" width="12.5703125" style="5" customWidth="1"/>
    <col min="15110" max="15110" width="16.5703125" style="5" customWidth="1"/>
    <col min="15111" max="15111" width="14.85546875" style="5" customWidth="1"/>
    <col min="15112" max="15360" width="9.140625" style="5"/>
    <col min="15361" max="15361" width="4.140625" style="5" customWidth="1"/>
    <col min="15362" max="15362" width="16.85546875" style="5" customWidth="1"/>
    <col min="15363" max="15363" width="43.5703125" style="5" customWidth="1"/>
    <col min="15364" max="15364" width="12.140625" style="5" customWidth="1"/>
    <col min="15365" max="15365" width="12.5703125" style="5" customWidth="1"/>
    <col min="15366" max="15366" width="16.5703125" style="5" customWidth="1"/>
    <col min="15367" max="15367" width="14.85546875" style="5" customWidth="1"/>
    <col min="15368" max="15616" width="9.140625" style="5"/>
    <col min="15617" max="15617" width="4.140625" style="5" customWidth="1"/>
    <col min="15618" max="15618" width="16.85546875" style="5" customWidth="1"/>
    <col min="15619" max="15619" width="43.5703125" style="5" customWidth="1"/>
    <col min="15620" max="15620" width="12.140625" style="5" customWidth="1"/>
    <col min="15621" max="15621" width="12.5703125" style="5" customWidth="1"/>
    <col min="15622" max="15622" width="16.5703125" style="5" customWidth="1"/>
    <col min="15623" max="15623" width="14.85546875" style="5" customWidth="1"/>
    <col min="15624" max="15872" width="9.140625" style="5"/>
    <col min="15873" max="15873" width="4.140625" style="5" customWidth="1"/>
    <col min="15874" max="15874" width="16.85546875" style="5" customWidth="1"/>
    <col min="15875" max="15875" width="43.5703125" style="5" customWidth="1"/>
    <col min="15876" max="15876" width="12.140625" style="5" customWidth="1"/>
    <col min="15877" max="15877" width="12.5703125" style="5" customWidth="1"/>
    <col min="15878" max="15878" width="16.5703125" style="5" customWidth="1"/>
    <col min="15879" max="15879" width="14.85546875" style="5" customWidth="1"/>
    <col min="15880" max="16128" width="9.140625" style="5"/>
    <col min="16129" max="16129" width="4.140625" style="5" customWidth="1"/>
    <col min="16130" max="16130" width="16.85546875" style="5" customWidth="1"/>
    <col min="16131" max="16131" width="43.5703125" style="5" customWidth="1"/>
    <col min="16132" max="16132" width="12.140625" style="5" customWidth="1"/>
    <col min="16133" max="16133" width="12.5703125" style="5" customWidth="1"/>
    <col min="16134" max="16134" width="16.5703125" style="5" customWidth="1"/>
    <col min="16135" max="16135" width="14.85546875" style="5" customWidth="1"/>
    <col min="16136" max="16384" width="9.140625" style="5"/>
  </cols>
  <sheetData>
    <row r="1" spans="1:7" ht="15" x14ac:dyDescent="0.25">
      <c r="A1" s="4"/>
      <c r="B1" s="4"/>
      <c r="C1" s="4"/>
      <c r="E1" s="4"/>
      <c r="F1" s="6" t="s">
        <v>0</v>
      </c>
    </row>
    <row r="2" spans="1:7" ht="15" x14ac:dyDescent="0.25">
      <c r="A2" s="4" t="s">
        <v>1</v>
      </c>
      <c r="B2" s="4"/>
      <c r="C2" s="4"/>
      <c r="E2" s="4"/>
      <c r="F2" s="6" t="s">
        <v>2</v>
      </c>
    </row>
    <row r="3" spans="1:7" ht="15" x14ac:dyDescent="0.25">
      <c r="A3" s="4"/>
      <c r="B3" s="4"/>
      <c r="C3" s="4"/>
      <c r="E3" s="4"/>
      <c r="F3" s="6" t="s">
        <v>3</v>
      </c>
    </row>
    <row r="4" spans="1:7" ht="15" x14ac:dyDescent="0.25">
      <c r="A4" s="4"/>
      <c r="B4" s="4"/>
      <c r="C4" s="4"/>
      <c r="E4" s="4"/>
      <c r="F4" s="6" t="s">
        <v>4</v>
      </c>
    </row>
    <row r="5" spans="1:7" ht="14.25" x14ac:dyDescent="0.3">
      <c r="A5" s="1"/>
      <c r="B5" s="47" t="s">
        <v>52</v>
      </c>
      <c r="C5" s="1"/>
      <c r="E5" s="4"/>
      <c r="F5" s="4"/>
    </row>
    <row r="6" spans="1:7" ht="14.25" x14ac:dyDescent="0.3">
      <c r="A6" s="47" t="s">
        <v>49</v>
      </c>
      <c r="B6" s="1"/>
      <c r="C6" s="1"/>
      <c r="E6" s="4"/>
      <c r="F6" s="4"/>
    </row>
    <row r="7" spans="1:7" ht="14.25" x14ac:dyDescent="0.3">
      <c r="A7" s="48" t="s">
        <v>50</v>
      </c>
      <c r="B7" s="1"/>
      <c r="C7" s="1"/>
      <c r="E7" s="4"/>
      <c r="F7" s="4"/>
    </row>
    <row r="8" spans="1:7" ht="14.25" x14ac:dyDescent="0.3">
      <c r="A8" s="48"/>
      <c r="B8" s="47" t="s">
        <v>91</v>
      </c>
      <c r="C8" s="1"/>
      <c r="E8" s="4"/>
      <c r="F8" s="4"/>
    </row>
    <row r="9" spans="1:7" ht="12.75" thickBot="1" x14ac:dyDescent="0.25">
      <c r="A9" s="74"/>
    </row>
    <row r="10" spans="1:7" ht="60.75" thickBot="1" x14ac:dyDescent="0.25">
      <c r="A10" s="9" t="s">
        <v>6</v>
      </c>
      <c r="B10" s="75" t="s">
        <v>7</v>
      </c>
      <c r="C10" s="75" t="s">
        <v>8</v>
      </c>
      <c r="D10" s="9" t="s">
        <v>9</v>
      </c>
      <c r="E10" s="10" t="s">
        <v>10</v>
      </c>
      <c r="F10" s="11" t="s">
        <v>11</v>
      </c>
    </row>
    <row r="11" spans="1:7" ht="17.25" customHeight="1" x14ac:dyDescent="0.2">
      <c r="A11" s="51">
        <v>1</v>
      </c>
      <c r="B11" s="60" t="s">
        <v>53</v>
      </c>
      <c r="C11" s="32" t="s">
        <v>13</v>
      </c>
      <c r="D11" s="63">
        <v>500</v>
      </c>
      <c r="E11" s="68">
        <f>19.57+10.17+15.31+46.51+1+411.93</f>
        <v>504.49</v>
      </c>
      <c r="F11" s="13"/>
    </row>
    <row r="12" spans="1:7" ht="13.5" customHeight="1" x14ac:dyDescent="0.2">
      <c r="A12" s="51"/>
      <c r="B12" s="76"/>
      <c r="C12" s="77" t="s">
        <v>54</v>
      </c>
      <c r="D12" s="55"/>
      <c r="E12" s="69"/>
      <c r="F12" s="17"/>
      <c r="G12" s="49"/>
    </row>
    <row r="13" spans="1:7" ht="24" x14ac:dyDescent="0.2">
      <c r="A13" s="51"/>
      <c r="B13" s="76"/>
      <c r="C13" s="78" t="s">
        <v>15</v>
      </c>
      <c r="D13" s="55"/>
      <c r="E13" s="69"/>
      <c r="F13" s="17"/>
      <c r="G13" s="49"/>
    </row>
    <row r="14" spans="1:7" x14ac:dyDescent="0.2">
      <c r="A14" s="51"/>
      <c r="B14" s="76"/>
      <c r="C14" s="79" t="s">
        <v>92</v>
      </c>
      <c r="D14" s="55"/>
      <c r="E14" s="69"/>
      <c r="F14" s="17">
        <f>7570+2184</f>
        <v>9754</v>
      </c>
      <c r="G14" s="49"/>
    </row>
    <row r="15" spans="1:7" x14ac:dyDescent="0.2">
      <c r="A15" s="51"/>
      <c r="B15" s="76"/>
      <c r="C15" s="79" t="s">
        <v>93</v>
      </c>
      <c r="D15" s="55"/>
      <c r="E15" s="69"/>
      <c r="F15" s="17">
        <v>5743</v>
      </c>
      <c r="G15" s="49"/>
    </row>
    <row r="16" spans="1:7" x14ac:dyDescent="0.2">
      <c r="A16" s="51"/>
      <c r="B16" s="76"/>
      <c r="C16" s="79" t="s">
        <v>94</v>
      </c>
      <c r="D16" s="55"/>
      <c r="E16" s="69"/>
      <c r="F16" s="17">
        <v>8070</v>
      </c>
      <c r="G16" s="49"/>
    </row>
    <row r="17" spans="1:7" x14ac:dyDescent="0.2">
      <c r="A17" s="51"/>
      <c r="B17" s="76"/>
      <c r="C17" s="79" t="s">
        <v>95</v>
      </c>
      <c r="D17" s="55"/>
      <c r="E17" s="69"/>
      <c r="F17" s="17">
        <v>10170</v>
      </c>
      <c r="G17" s="49"/>
    </row>
    <row r="18" spans="1:7" x14ac:dyDescent="0.2">
      <c r="A18" s="51"/>
      <c r="B18" s="76"/>
      <c r="C18" s="79" t="s">
        <v>96</v>
      </c>
      <c r="D18" s="55"/>
      <c r="E18" s="69"/>
      <c r="F18" s="17">
        <v>29505</v>
      </c>
      <c r="G18" s="49"/>
    </row>
    <row r="19" spans="1:7" x14ac:dyDescent="0.2">
      <c r="A19" s="51"/>
      <c r="B19" s="76"/>
      <c r="C19" s="79" t="s">
        <v>97</v>
      </c>
      <c r="D19" s="55"/>
      <c r="E19" s="69"/>
      <c r="F19" s="17">
        <v>17005</v>
      </c>
      <c r="G19" s="49"/>
    </row>
    <row r="20" spans="1:7" x14ac:dyDescent="0.2">
      <c r="A20" s="51"/>
      <c r="B20" s="76"/>
      <c r="C20" s="80" t="s">
        <v>16</v>
      </c>
      <c r="D20" s="55"/>
      <c r="E20" s="69"/>
      <c r="F20" s="17"/>
      <c r="G20" s="49">
        <f>SUM(F12:F23)</f>
        <v>504489.5</v>
      </c>
    </row>
    <row r="21" spans="1:7" x14ac:dyDescent="0.2">
      <c r="A21" s="51"/>
      <c r="B21" s="76"/>
      <c r="C21" s="81" t="s">
        <v>56</v>
      </c>
      <c r="D21" s="55"/>
      <c r="E21" s="69"/>
      <c r="F21" s="17">
        <f>1500+995+378</f>
        <v>2873</v>
      </c>
      <c r="G21" s="49"/>
    </row>
    <row r="22" spans="1:7" x14ac:dyDescent="0.2">
      <c r="A22" s="51"/>
      <c r="B22" s="76"/>
      <c r="C22" s="81" t="s">
        <v>57</v>
      </c>
      <c r="D22" s="55"/>
      <c r="E22" s="69"/>
      <c r="F22" s="17">
        <f>12000+409369.5</f>
        <v>421369.5</v>
      </c>
      <c r="G22" s="49"/>
    </row>
    <row r="23" spans="1:7" ht="12.75" thickBot="1" x14ac:dyDescent="0.25">
      <c r="A23" s="51"/>
      <c r="B23" s="82"/>
      <c r="C23" s="83" t="s">
        <v>18</v>
      </c>
      <c r="D23" s="55"/>
      <c r="E23" s="69"/>
      <c r="F23" s="17"/>
      <c r="G23" s="49"/>
    </row>
    <row r="24" spans="1:7" ht="25.5" customHeight="1" x14ac:dyDescent="0.2">
      <c r="A24" s="50">
        <v>2</v>
      </c>
      <c r="B24" s="60" t="s">
        <v>58</v>
      </c>
      <c r="C24" s="12" t="s">
        <v>20</v>
      </c>
      <c r="D24" s="63">
        <v>300</v>
      </c>
      <c r="E24" s="64"/>
      <c r="F24" s="13"/>
    </row>
    <row r="25" spans="1:7" ht="12" customHeight="1" x14ac:dyDescent="0.2">
      <c r="A25" s="51"/>
      <c r="B25" s="76"/>
      <c r="C25" s="14" t="s">
        <v>59</v>
      </c>
      <c r="D25" s="55"/>
      <c r="E25" s="65"/>
      <c r="F25" s="20"/>
    </row>
    <row r="26" spans="1:7" ht="12" customHeight="1" thickBot="1" x14ac:dyDescent="0.25">
      <c r="A26" s="51"/>
      <c r="B26" s="82"/>
      <c r="C26" s="84" t="s">
        <v>23</v>
      </c>
      <c r="D26" s="55"/>
      <c r="E26" s="65"/>
      <c r="F26" s="21"/>
    </row>
    <row r="27" spans="1:7" ht="13.5" customHeight="1" x14ac:dyDescent="0.2">
      <c r="A27" s="66">
        <v>3</v>
      </c>
      <c r="B27" s="60" t="s">
        <v>60</v>
      </c>
      <c r="C27" s="32" t="s">
        <v>25</v>
      </c>
      <c r="D27" s="68">
        <v>250</v>
      </c>
      <c r="E27" s="68">
        <f>2.1+5+24.52</f>
        <v>31.619999999999997</v>
      </c>
      <c r="F27" s="22"/>
    </row>
    <row r="28" spans="1:7" ht="24.75" customHeight="1" x14ac:dyDescent="0.2">
      <c r="A28" s="67"/>
      <c r="B28" s="76"/>
      <c r="C28" s="85" t="s">
        <v>27</v>
      </c>
      <c r="D28" s="69"/>
      <c r="E28" s="69"/>
      <c r="F28" s="86"/>
    </row>
    <row r="29" spans="1:7" ht="12" customHeight="1" x14ac:dyDescent="0.2">
      <c r="A29" s="67"/>
      <c r="B29" s="76"/>
      <c r="C29" s="18" t="s">
        <v>61</v>
      </c>
      <c r="D29" s="69"/>
      <c r="E29" s="69"/>
      <c r="F29" s="86">
        <v>15467.76</v>
      </c>
    </row>
    <row r="30" spans="1:7" ht="12" customHeight="1" x14ac:dyDescent="0.2">
      <c r="A30" s="67"/>
      <c r="B30" s="76"/>
      <c r="C30" s="18" t="s">
        <v>62</v>
      </c>
      <c r="D30" s="69"/>
      <c r="E30" s="69"/>
      <c r="F30" s="86">
        <v>1248</v>
      </c>
    </row>
    <row r="31" spans="1:7" ht="29.25" customHeight="1" x14ac:dyDescent="0.2">
      <c r="A31" s="67"/>
      <c r="B31" s="76"/>
      <c r="C31" s="78" t="s">
        <v>63</v>
      </c>
      <c r="D31" s="69"/>
      <c r="E31" s="69"/>
      <c r="F31" s="86"/>
    </row>
    <row r="32" spans="1:7" x14ac:dyDescent="0.2">
      <c r="A32" s="67"/>
      <c r="B32" s="76"/>
      <c r="C32" s="18" t="s">
        <v>98</v>
      </c>
      <c r="D32" s="69"/>
      <c r="E32" s="69"/>
      <c r="F32" s="86">
        <v>2100</v>
      </c>
    </row>
    <row r="33" spans="1:7" x14ac:dyDescent="0.2">
      <c r="A33" s="67"/>
      <c r="B33" s="76"/>
      <c r="C33" s="18" t="s">
        <v>99</v>
      </c>
      <c r="D33" s="69"/>
      <c r="E33" s="69"/>
      <c r="F33" s="86">
        <v>5000</v>
      </c>
    </row>
    <row r="34" spans="1:7" ht="24" customHeight="1" x14ac:dyDescent="0.2">
      <c r="A34" s="67"/>
      <c r="B34" s="76"/>
      <c r="C34" s="87" t="s">
        <v>64</v>
      </c>
      <c r="D34" s="69"/>
      <c r="E34" s="69"/>
      <c r="F34" s="23">
        <v>7800</v>
      </c>
      <c r="G34" s="49">
        <f>SUM(F29:F34)</f>
        <v>31615.760000000002</v>
      </c>
    </row>
    <row r="35" spans="1:7" ht="14.25" customHeight="1" thickBot="1" x14ac:dyDescent="0.25">
      <c r="A35" s="88"/>
      <c r="B35" s="82"/>
      <c r="C35" s="84" t="s">
        <v>65</v>
      </c>
      <c r="D35" s="89"/>
      <c r="E35" s="89"/>
      <c r="F35" s="90"/>
    </row>
    <row r="36" spans="1:7" ht="14.25" customHeight="1" x14ac:dyDescent="0.2">
      <c r="A36" s="51">
        <v>4</v>
      </c>
      <c r="B36" s="91" t="s">
        <v>66</v>
      </c>
      <c r="C36" s="32" t="s">
        <v>31</v>
      </c>
      <c r="D36" s="55">
        <v>250</v>
      </c>
      <c r="E36" s="69">
        <f>7.3+2.2+5.85</f>
        <v>15.35</v>
      </c>
      <c r="F36" s="92">
        <f>2200+5850</f>
        <v>8050</v>
      </c>
    </row>
    <row r="37" spans="1:7" ht="50.25" customHeight="1" x14ac:dyDescent="0.2">
      <c r="A37" s="51"/>
      <c r="B37" s="76"/>
      <c r="C37" s="93" t="s">
        <v>100</v>
      </c>
      <c r="D37" s="55"/>
      <c r="E37" s="69"/>
      <c r="F37" s="92">
        <v>7300</v>
      </c>
      <c r="G37" s="49">
        <f>SUM(F36:F37)</f>
        <v>15350</v>
      </c>
    </row>
    <row r="38" spans="1:7" ht="3" customHeight="1" thickBot="1" x14ac:dyDescent="0.25">
      <c r="A38" s="51"/>
      <c r="B38" s="76"/>
      <c r="C38" s="94"/>
      <c r="D38" s="55"/>
      <c r="E38" s="69"/>
      <c r="F38" s="92"/>
    </row>
    <row r="39" spans="1:7" ht="48" x14ac:dyDescent="0.2">
      <c r="A39" s="50">
        <v>5</v>
      </c>
      <c r="B39" s="60" t="s">
        <v>68</v>
      </c>
      <c r="C39" s="32" t="s">
        <v>36</v>
      </c>
      <c r="D39" s="59">
        <v>5200</v>
      </c>
      <c r="E39" s="95">
        <f>189.51+335.74+153.58+106.75+132.07+803.46</f>
        <v>1721.1100000000001</v>
      </c>
      <c r="F39" s="96"/>
    </row>
    <row r="40" spans="1:7" ht="12.75" x14ac:dyDescent="0.2">
      <c r="A40" s="51"/>
      <c r="B40" s="76"/>
      <c r="C40" s="33" t="s">
        <v>37</v>
      </c>
      <c r="D40" s="56"/>
      <c r="E40" s="69"/>
      <c r="F40" s="92">
        <f>2945.88+3193.76+3344.76+1500</f>
        <v>10984.400000000001</v>
      </c>
    </row>
    <row r="41" spans="1:7" ht="12.75" x14ac:dyDescent="0.2">
      <c r="A41" s="51"/>
      <c r="B41" s="76"/>
      <c r="C41" s="33" t="s">
        <v>69</v>
      </c>
      <c r="D41" s="56"/>
      <c r="E41" s="69"/>
      <c r="F41" s="92">
        <f>3125.64+6251.28+3125.64+3360+7160</f>
        <v>23022.559999999998</v>
      </c>
    </row>
    <row r="42" spans="1:7" ht="12.75" x14ac:dyDescent="0.2">
      <c r="A42" s="51"/>
      <c r="B42" s="76"/>
      <c r="C42" s="33" t="s">
        <v>70</v>
      </c>
      <c r="D42" s="56"/>
      <c r="E42" s="69"/>
      <c r="F42" s="92">
        <f>3900+7800*3+3900+31200</f>
        <v>62400</v>
      </c>
    </row>
    <row r="43" spans="1:7" ht="12.75" x14ac:dyDescent="0.2">
      <c r="A43" s="51"/>
      <c r="B43" s="76"/>
      <c r="C43" s="33" t="s">
        <v>71</v>
      </c>
      <c r="D43" s="56"/>
      <c r="E43" s="69"/>
      <c r="F43" s="92">
        <f>3007.62+5913.27+1853.36+3000+12004.84</f>
        <v>25779.09</v>
      </c>
    </row>
    <row r="44" spans="1:7" ht="12.75" x14ac:dyDescent="0.2">
      <c r="A44" s="51"/>
      <c r="B44" s="76"/>
      <c r="C44" s="33" t="s">
        <v>72</v>
      </c>
      <c r="D44" s="56"/>
      <c r="E44" s="69"/>
      <c r="F44" s="92">
        <f>8500+10205+29330+22474.96</f>
        <v>70509.959999999992</v>
      </c>
    </row>
    <row r="45" spans="1:7" ht="12.75" x14ac:dyDescent="0.2">
      <c r="A45" s="51"/>
      <c r="B45" s="76"/>
      <c r="C45" s="33" t="s">
        <v>73</v>
      </c>
      <c r="D45" s="56"/>
      <c r="E45" s="69"/>
      <c r="F45" s="92">
        <f>9693+21076+22856+21418+12074+16619-10.5</f>
        <v>103725.5</v>
      </c>
    </row>
    <row r="46" spans="1:7" ht="12.75" x14ac:dyDescent="0.2">
      <c r="A46" s="51"/>
      <c r="B46" s="76"/>
      <c r="C46" s="33" t="s">
        <v>101</v>
      </c>
      <c r="D46" s="56"/>
      <c r="E46" s="69"/>
      <c r="F46" s="104">
        <v>77216</v>
      </c>
    </row>
    <row r="47" spans="1:7" ht="25.5" x14ac:dyDescent="0.2">
      <c r="A47" s="51"/>
      <c r="B47" s="76"/>
      <c r="C47" s="33" t="s">
        <v>102</v>
      </c>
      <c r="D47" s="56"/>
      <c r="E47" s="69"/>
      <c r="F47" s="97">
        <f>72020+77216</f>
        <v>149236</v>
      </c>
    </row>
    <row r="48" spans="1:7" ht="26.25" customHeight="1" x14ac:dyDescent="0.2">
      <c r="A48" s="51"/>
      <c r="B48" s="76"/>
      <c r="C48" s="33" t="s">
        <v>74</v>
      </c>
      <c r="D48" s="56"/>
      <c r="E48" s="69"/>
      <c r="F48" s="97">
        <f>9347.82+35285.28+3150+12295.9+19255.04+2996.32+65698.22</f>
        <v>148028.58000000002</v>
      </c>
    </row>
    <row r="49" spans="1:7" ht="12.75" customHeight="1" x14ac:dyDescent="0.2">
      <c r="A49" s="51"/>
      <c r="B49" s="76"/>
      <c r="C49" s="33" t="s">
        <v>75</v>
      </c>
      <c r="D49" s="56"/>
      <c r="E49" s="69"/>
      <c r="F49" s="97">
        <f>32155.25+17477.07+8092.7+17047.89+53278.01</f>
        <v>128050.92000000001</v>
      </c>
    </row>
    <row r="50" spans="1:7" ht="13.5" customHeight="1" x14ac:dyDescent="0.2">
      <c r="A50" s="51"/>
      <c r="B50" s="76"/>
      <c r="C50" s="33" t="s">
        <v>103</v>
      </c>
      <c r="D50" s="56"/>
      <c r="E50" s="69"/>
      <c r="F50" s="97">
        <f>9811+8459+12301</f>
        <v>30571</v>
      </c>
    </row>
    <row r="51" spans="1:7" ht="12.75" x14ac:dyDescent="0.2">
      <c r="A51" s="51"/>
      <c r="B51" s="76"/>
      <c r="C51" s="33" t="s">
        <v>77</v>
      </c>
      <c r="D51" s="56"/>
      <c r="E51" s="69"/>
      <c r="F51" s="97">
        <f>39337+3130+18208+19256+12960+230749.36</f>
        <v>323640.36</v>
      </c>
    </row>
    <row r="52" spans="1:7" ht="12.75" x14ac:dyDescent="0.2">
      <c r="A52" s="51"/>
      <c r="B52" s="76"/>
      <c r="C52" s="33" t="s">
        <v>104</v>
      </c>
      <c r="D52" s="56"/>
      <c r="E52" s="69"/>
      <c r="F52" s="97">
        <f>10799.36+21814</f>
        <v>32613.360000000001</v>
      </c>
    </row>
    <row r="53" spans="1:7" ht="12.75" x14ac:dyDescent="0.2">
      <c r="A53" s="51"/>
      <c r="B53" s="76"/>
      <c r="C53" s="33" t="s">
        <v>78</v>
      </c>
      <c r="D53" s="56"/>
      <c r="E53" s="69"/>
      <c r="F53" s="97">
        <v>12000</v>
      </c>
    </row>
    <row r="54" spans="1:7" ht="12.75" x14ac:dyDescent="0.2">
      <c r="A54" s="51"/>
      <c r="B54" s="76"/>
      <c r="C54" s="33" t="s">
        <v>79</v>
      </c>
      <c r="D54" s="56"/>
      <c r="E54" s="69"/>
      <c r="F54" s="97">
        <v>11497.5</v>
      </c>
    </row>
    <row r="55" spans="1:7" ht="12.75" x14ac:dyDescent="0.2">
      <c r="A55" s="51"/>
      <c r="B55" s="76"/>
      <c r="C55" s="33" t="s">
        <v>80</v>
      </c>
      <c r="D55" s="56"/>
      <c r="E55" s="69"/>
      <c r="F55" s="97">
        <v>8940</v>
      </c>
    </row>
    <row r="56" spans="1:7" ht="25.5" x14ac:dyDescent="0.2">
      <c r="A56" s="51"/>
      <c r="B56" s="76"/>
      <c r="C56" s="33" t="s">
        <v>81</v>
      </c>
      <c r="D56" s="56"/>
      <c r="E56" s="69"/>
      <c r="F56" s="97">
        <v>36700</v>
      </c>
    </row>
    <row r="57" spans="1:7" ht="12.75" x14ac:dyDescent="0.2">
      <c r="A57" s="51"/>
      <c r="B57" s="76"/>
      <c r="C57" s="33" t="s">
        <v>105</v>
      </c>
      <c r="D57" s="56"/>
      <c r="E57" s="69"/>
      <c r="F57" s="97">
        <f>205645</f>
        <v>205645</v>
      </c>
    </row>
    <row r="58" spans="1:7" ht="23.25" customHeight="1" x14ac:dyDescent="0.2">
      <c r="A58" s="51"/>
      <c r="B58" s="76"/>
      <c r="C58" s="78" t="s">
        <v>83</v>
      </c>
      <c r="D58" s="56"/>
      <c r="E58" s="69"/>
      <c r="F58" s="97"/>
    </row>
    <row r="59" spans="1:7" x14ac:dyDescent="0.2">
      <c r="A59" s="51"/>
      <c r="B59" s="76"/>
      <c r="C59" s="98" t="s">
        <v>106</v>
      </c>
      <c r="D59" s="56"/>
      <c r="E59" s="69"/>
      <c r="F59" s="97">
        <v>600</v>
      </c>
    </row>
    <row r="60" spans="1:7" x14ac:dyDescent="0.2">
      <c r="A60" s="51"/>
      <c r="B60" s="76"/>
      <c r="C60" s="98" t="s">
        <v>84</v>
      </c>
      <c r="D60" s="56"/>
      <c r="E60" s="69"/>
      <c r="F60" s="97">
        <f>3600*2+3000</f>
        <v>10200</v>
      </c>
    </row>
    <row r="61" spans="1:7" x14ac:dyDescent="0.2">
      <c r="A61" s="51"/>
      <c r="B61" s="76"/>
      <c r="C61" s="98" t="s">
        <v>85</v>
      </c>
      <c r="D61" s="56"/>
      <c r="E61" s="69"/>
      <c r="F61" s="97">
        <f>7200+600+3160</f>
        <v>10960</v>
      </c>
    </row>
    <row r="62" spans="1:7" x14ac:dyDescent="0.2">
      <c r="A62" s="51"/>
      <c r="B62" s="76"/>
      <c r="C62" s="98" t="s">
        <v>86</v>
      </c>
      <c r="D62" s="56"/>
      <c r="E62" s="69"/>
      <c r="F62" s="97">
        <v>980</v>
      </c>
    </row>
    <row r="63" spans="1:7" x14ac:dyDescent="0.2">
      <c r="A63" s="51"/>
      <c r="B63" s="76"/>
      <c r="C63" s="98" t="s">
        <v>87</v>
      </c>
      <c r="D63" s="56"/>
      <c r="E63" s="69"/>
      <c r="F63" s="97">
        <f>5407.03+5538.42+2165.55</f>
        <v>13111</v>
      </c>
    </row>
    <row r="64" spans="1:7" ht="12.75" thickBot="1" x14ac:dyDescent="0.25">
      <c r="A64" s="51"/>
      <c r="B64" s="82"/>
      <c r="C64" s="98" t="s">
        <v>107</v>
      </c>
      <c r="D64" s="56"/>
      <c r="E64" s="69"/>
      <c r="F64" s="97">
        <f>34744.03+34744.04+35212.06+17372.02+34744.04+67887.12</f>
        <v>224703.31</v>
      </c>
      <c r="G64" s="49">
        <f>SUM(F39:F64)</f>
        <v>1721114.5400000003</v>
      </c>
    </row>
    <row r="65" spans="1:6" ht="15" thickBot="1" x14ac:dyDescent="0.35">
      <c r="A65" s="36"/>
      <c r="B65" s="37" t="s">
        <v>46</v>
      </c>
      <c r="C65" s="37"/>
      <c r="D65" s="38">
        <f>SUM(D11:D64)</f>
        <v>6500</v>
      </c>
      <c r="E65" s="39">
        <f>SUM(E11:E64)</f>
        <v>2272.5700000000002</v>
      </c>
      <c r="F65" s="40">
        <f>SUM(F11:F64)</f>
        <v>2272569.7999999998</v>
      </c>
    </row>
    <row r="66" spans="1:6" ht="14.25" x14ac:dyDescent="0.3">
      <c r="A66" s="99"/>
      <c r="B66" s="2">
        <v>42998</v>
      </c>
      <c r="C66" s="1"/>
      <c r="D66" s="1"/>
      <c r="E66" s="99">
        <f>216.38+348.11+176.84+153.26+138.07+1239.91</f>
        <v>2272.5700000000002</v>
      </c>
      <c r="F66" s="3"/>
    </row>
    <row r="67" spans="1:6" ht="14.25" x14ac:dyDescent="0.3">
      <c r="A67" s="1"/>
      <c r="B67" s="1" t="s">
        <v>47</v>
      </c>
      <c r="C67" s="1" t="s">
        <v>48</v>
      </c>
      <c r="D67" s="1"/>
      <c r="E67" s="100"/>
      <c r="F67" s="3"/>
    </row>
    <row r="68" spans="1:6" ht="14.25" x14ac:dyDescent="0.3">
      <c r="A68" s="1"/>
      <c r="C68" s="1"/>
      <c r="D68" s="1"/>
      <c r="E68" s="1"/>
      <c r="F68" s="3"/>
    </row>
    <row r="69" spans="1:6" ht="14.25" x14ac:dyDescent="0.3">
      <c r="A69" s="1"/>
      <c r="B69" s="2"/>
      <c r="C69" s="1"/>
      <c r="D69" s="1"/>
      <c r="E69" s="1"/>
      <c r="F69" s="3"/>
    </row>
    <row r="70" spans="1:6" ht="14.25" x14ac:dyDescent="0.3">
      <c r="A70" s="1"/>
      <c r="B70" s="2"/>
      <c r="C70" s="1"/>
      <c r="D70" s="1"/>
      <c r="E70" s="1"/>
      <c r="F70" s="3"/>
    </row>
    <row r="71" spans="1:6" ht="14.25" x14ac:dyDescent="0.3">
      <c r="A71" s="1"/>
      <c r="B71" s="2"/>
      <c r="C71" s="1"/>
      <c r="D71" s="1"/>
      <c r="E71" s="1"/>
      <c r="F71" s="3"/>
    </row>
    <row r="72" spans="1:6" ht="14.25" x14ac:dyDescent="0.3">
      <c r="A72" s="1"/>
      <c r="B72" s="2"/>
      <c r="C72" s="1"/>
      <c r="D72" s="1"/>
      <c r="E72" s="1"/>
      <c r="F72" s="3"/>
    </row>
    <row r="73" spans="1:6" ht="14.25" x14ac:dyDescent="0.3">
      <c r="A73" s="1"/>
      <c r="B73" s="2"/>
      <c r="C73" s="1"/>
      <c r="D73" s="1"/>
      <c r="E73" s="1"/>
      <c r="F73" s="3"/>
    </row>
    <row r="74" spans="1:6" ht="14.25" x14ac:dyDescent="0.3">
      <c r="A74" s="1"/>
      <c r="B74" s="2"/>
      <c r="C74" s="1"/>
      <c r="D74" s="1"/>
      <c r="E74" s="1"/>
      <c r="F74" s="3"/>
    </row>
    <row r="75" spans="1:6" ht="14.25" x14ac:dyDescent="0.3">
      <c r="A75" s="1"/>
      <c r="B75" s="2"/>
      <c r="C75" s="1"/>
      <c r="D75" s="1"/>
      <c r="E75" s="1"/>
      <c r="F75" s="3"/>
    </row>
    <row r="76" spans="1:6" ht="14.25" x14ac:dyDescent="0.3">
      <c r="A76" s="1"/>
      <c r="B76" s="2"/>
      <c r="C76" s="1"/>
      <c r="D76" s="1"/>
      <c r="E76" s="1"/>
      <c r="F76" s="3"/>
    </row>
    <row r="77" spans="1:6" ht="14.25" x14ac:dyDescent="0.3">
      <c r="A77" s="1"/>
      <c r="B77" s="2"/>
      <c r="C77" s="1"/>
      <c r="D77" s="1"/>
      <c r="E77" s="1"/>
      <c r="F77" s="3"/>
    </row>
    <row r="78" spans="1:6" ht="14.25" x14ac:dyDescent="0.3">
      <c r="A78" s="1"/>
      <c r="B78" s="2"/>
      <c r="C78" s="1"/>
      <c r="D78" s="1"/>
      <c r="E78" s="1"/>
      <c r="F78" s="3"/>
    </row>
    <row r="79" spans="1:6" ht="14.25" x14ac:dyDescent="0.3">
      <c r="A79" s="1"/>
      <c r="B79" s="2"/>
      <c r="C79" s="1"/>
      <c r="D79" s="1"/>
      <c r="E79" s="1"/>
      <c r="F79" s="3"/>
    </row>
    <row r="80" spans="1:6" ht="14.25" x14ac:dyDescent="0.3">
      <c r="A80" s="1"/>
      <c r="B80" s="2"/>
      <c r="C80" s="1"/>
      <c r="D80" s="1"/>
      <c r="E80" s="1"/>
      <c r="F80" s="3"/>
    </row>
    <row r="81" spans="1:6" ht="14.25" x14ac:dyDescent="0.3">
      <c r="A81" s="1"/>
      <c r="B81" s="2"/>
      <c r="C81" s="1"/>
      <c r="D81" s="1"/>
      <c r="E81" s="1"/>
      <c r="F81" s="3"/>
    </row>
    <row r="82" spans="1:6" ht="14.25" x14ac:dyDescent="0.3">
      <c r="A82" s="1"/>
      <c r="B82" s="2"/>
      <c r="C82" s="1"/>
      <c r="D82" s="1"/>
      <c r="E82" s="1"/>
      <c r="F82" s="3"/>
    </row>
    <row r="83" spans="1:6" ht="14.25" x14ac:dyDescent="0.3">
      <c r="A83" s="1"/>
      <c r="B83" s="2"/>
      <c r="C83" s="1"/>
      <c r="D83" s="1"/>
      <c r="E83" s="1"/>
      <c r="F83" s="3"/>
    </row>
    <row r="84" spans="1:6" ht="14.25" x14ac:dyDescent="0.3">
      <c r="A84" s="1"/>
      <c r="B84" s="2"/>
      <c r="C84" s="1"/>
      <c r="D84" s="1"/>
      <c r="E84" s="1"/>
      <c r="F84" s="3"/>
    </row>
    <row r="85" spans="1:6" ht="14.25" x14ac:dyDescent="0.3">
      <c r="A85" s="1"/>
      <c r="B85" s="2"/>
      <c r="C85" s="1"/>
      <c r="D85" s="1"/>
      <c r="E85" s="1"/>
      <c r="F85" s="3"/>
    </row>
    <row r="86" spans="1:6" ht="14.25" x14ac:dyDescent="0.3">
      <c r="A86" s="1"/>
      <c r="B86" s="2"/>
      <c r="C86" s="1"/>
      <c r="D86" s="1"/>
      <c r="E86" s="1"/>
      <c r="F86" s="3"/>
    </row>
    <row r="87" spans="1:6" ht="14.25" x14ac:dyDescent="0.3">
      <c r="A87" s="1"/>
      <c r="B87" s="2"/>
      <c r="C87" s="1"/>
      <c r="D87" s="1"/>
      <c r="E87" s="1"/>
      <c r="F87" s="3"/>
    </row>
    <row r="88" spans="1:6" ht="14.25" x14ac:dyDescent="0.3">
      <c r="A88" s="1"/>
      <c r="B88" s="2"/>
      <c r="C88" s="1"/>
      <c r="D88" s="1"/>
      <c r="E88" s="1"/>
      <c r="F88" s="3"/>
    </row>
    <row r="89" spans="1:6" ht="14.25" x14ac:dyDescent="0.3">
      <c r="A89" s="1"/>
      <c r="B89" s="2"/>
      <c r="C89" s="1"/>
      <c r="D89" s="1"/>
      <c r="E89" s="1"/>
      <c r="F89" s="3"/>
    </row>
    <row r="90" spans="1:6" ht="14.25" x14ac:dyDescent="0.3">
      <c r="A90" s="1"/>
      <c r="B90" s="2"/>
      <c r="C90" s="1"/>
      <c r="D90" s="1"/>
      <c r="E90" s="1"/>
      <c r="F90" s="3"/>
    </row>
    <row r="91" spans="1:6" ht="14.25" x14ac:dyDescent="0.3">
      <c r="A91" s="1"/>
      <c r="B91" s="2"/>
      <c r="C91" s="1"/>
      <c r="D91" s="1"/>
      <c r="E91" s="1"/>
      <c r="F91" s="3"/>
    </row>
    <row r="92" spans="1:6" ht="14.25" x14ac:dyDescent="0.3">
      <c r="A92" s="1"/>
      <c r="B92" s="2"/>
      <c r="C92" s="1"/>
      <c r="D92" s="1"/>
      <c r="E92" s="1"/>
      <c r="F92" s="3"/>
    </row>
    <row r="93" spans="1:6" ht="14.25" x14ac:dyDescent="0.3">
      <c r="A93" s="1"/>
      <c r="B93" s="2"/>
      <c r="C93" s="1"/>
      <c r="D93" s="1"/>
      <c r="E93" s="1"/>
      <c r="F93" s="3"/>
    </row>
    <row r="94" spans="1:6" ht="14.25" x14ac:dyDescent="0.3">
      <c r="A94" s="1"/>
      <c r="B94" s="2"/>
      <c r="C94" s="1"/>
      <c r="D94" s="1"/>
      <c r="E94" s="1"/>
      <c r="F94" s="3"/>
    </row>
    <row r="95" spans="1:6" ht="14.25" x14ac:dyDescent="0.3">
      <c r="A95" s="1"/>
      <c r="B95" s="2"/>
      <c r="C95" s="1"/>
      <c r="D95" s="1"/>
      <c r="E95" s="1"/>
      <c r="F95" s="3"/>
    </row>
    <row r="96" spans="1:6" ht="14.25" x14ac:dyDescent="0.3">
      <c r="A96" s="1"/>
      <c r="B96" s="2"/>
      <c r="C96" s="1"/>
      <c r="D96" s="1"/>
      <c r="E96" s="1"/>
      <c r="F96" s="3"/>
    </row>
    <row r="97" spans="1:6" ht="14.25" x14ac:dyDescent="0.3">
      <c r="A97" s="1"/>
      <c r="B97" s="2"/>
      <c r="C97" s="1"/>
      <c r="D97" s="1"/>
      <c r="E97" s="1"/>
      <c r="F97" s="3"/>
    </row>
    <row r="98" spans="1:6" ht="14.25" x14ac:dyDescent="0.3">
      <c r="A98" s="1"/>
      <c r="B98" s="2"/>
      <c r="C98" s="1"/>
      <c r="D98" s="1"/>
      <c r="E98" s="1"/>
      <c r="F98" s="3"/>
    </row>
    <row r="99" spans="1:6" ht="14.25" x14ac:dyDescent="0.3">
      <c r="A99" s="1"/>
      <c r="B99" s="2"/>
      <c r="C99" s="1"/>
      <c r="D99" s="1"/>
      <c r="E99" s="1"/>
      <c r="F99" s="3"/>
    </row>
    <row r="100" spans="1:6" ht="14.25" x14ac:dyDescent="0.3">
      <c r="A100" s="1"/>
      <c r="B100" s="2"/>
      <c r="C100" s="1"/>
      <c r="D100" s="1"/>
      <c r="E100" s="1"/>
      <c r="F100" s="3"/>
    </row>
    <row r="101" spans="1:6" ht="14.25" x14ac:dyDescent="0.3">
      <c r="A101" s="1"/>
      <c r="B101" s="2"/>
      <c r="C101" s="1"/>
      <c r="D101" s="1"/>
      <c r="E101" s="1"/>
      <c r="F101" s="3"/>
    </row>
    <row r="102" spans="1:6" ht="14.25" x14ac:dyDescent="0.3">
      <c r="A102" s="1"/>
      <c r="B102" s="2"/>
      <c r="C102" s="1"/>
      <c r="D102" s="1"/>
      <c r="E102" s="1"/>
      <c r="F102" s="3"/>
    </row>
    <row r="103" spans="1:6" ht="14.25" x14ac:dyDescent="0.3">
      <c r="A103" s="1"/>
      <c r="B103" s="2"/>
      <c r="C103" s="1"/>
      <c r="D103" s="1"/>
      <c r="E103" s="1"/>
      <c r="F103" s="3"/>
    </row>
    <row r="104" spans="1:6" ht="14.25" x14ac:dyDescent="0.3">
      <c r="A104" s="1"/>
      <c r="B104" s="2"/>
      <c r="C104" s="1"/>
      <c r="D104" s="1"/>
      <c r="E104" s="1"/>
      <c r="F104" s="3"/>
    </row>
    <row r="105" spans="1:6" ht="14.25" x14ac:dyDescent="0.3">
      <c r="A105" s="1"/>
      <c r="B105" s="2"/>
      <c r="C105" s="1"/>
      <c r="D105" s="1"/>
      <c r="E105" s="1"/>
      <c r="F105" s="3"/>
    </row>
    <row r="106" spans="1:6" ht="14.25" customHeight="1" x14ac:dyDescent="0.25">
      <c r="A106" s="4"/>
      <c r="B106" s="4"/>
      <c r="C106" s="4"/>
      <c r="E106" s="4"/>
      <c r="F106" s="6" t="s">
        <v>0</v>
      </c>
    </row>
    <row r="107" spans="1:6" ht="15" x14ac:dyDescent="0.25">
      <c r="A107" s="4" t="s">
        <v>1</v>
      </c>
      <c r="B107" s="4"/>
      <c r="C107" s="4"/>
      <c r="E107" s="4"/>
      <c r="F107" s="6" t="s">
        <v>2</v>
      </c>
    </row>
    <row r="108" spans="1:6" ht="15" x14ac:dyDescent="0.25">
      <c r="A108" s="4"/>
      <c r="B108" s="4"/>
      <c r="C108" s="4"/>
      <c r="E108" s="4"/>
      <c r="F108" s="6" t="s">
        <v>3</v>
      </c>
    </row>
    <row r="109" spans="1:6" ht="15" x14ac:dyDescent="0.25">
      <c r="A109" s="4"/>
      <c r="B109" s="4"/>
      <c r="C109" s="4"/>
      <c r="E109" s="4"/>
      <c r="F109" s="6" t="s">
        <v>4</v>
      </c>
    </row>
    <row r="110" spans="1:6" ht="16.5" x14ac:dyDescent="0.35">
      <c r="A110" s="7"/>
      <c r="B110" s="8" t="s">
        <v>5</v>
      </c>
      <c r="C110" s="7"/>
      <c r="D110" s="4"/>
      <c r="E110" s="4"/>
      <c r="F110" s="4"/>
    </row>
    <row r="111" spans="1:6" ht="16.5" x14ac:dyDescent="0.35">
      <c r="A111" s="8" t="s">
        <v>89</v>
      </c>
      <c r="B111" s="7"/>
      <c r="C111" s="7"/>
      <c r="D111" s="4"/>
      <c r="E111" s="4"/>
      <c r="F111" s="4"/>
    </row>
    <row r="112" spans="1:6" ht="16.5" x14ac:dyDescent="0.35">
      <c r="A112" s="101" t="str">
        <f>A7</f>
        <v>сметы  расходов  целевых  родительских средств  на 2016-2017 учебный год.</v>
      </c>
      <c r="B112" s="7"/>
      <c r="C112" s="7"/>
      <c r="D112" s="4"/>
      <c r="E112" s="4"/>
      <c r="F112" s="4"/>
    </row>
    <row r="113" spans="1:7" ht="16.5" x14ac:dyDescent="0.35">
      <c r="A113" s="101"/>
      <c r="B113" s="8" t="str">
        <f>B8</f>
        <v>с   01.09.16   по   31.08.17  года   (за учебный год)</v>
      </c>
      <c r="C113" s="7"/>
      <c r="D113" s="4"/>
      <c r="E113" s="4"/>
      <c r="F113" s="4"/>
    </row>
    <row r="114" spans="1:7" ht="12.75" thickBot="1" x14ac:dyDescent="0.25">
      <c r="A114" s="74"/>
    </row>
    <row r="115" spans="1:7" ht="60.75" thickBot="1" x14ac:dyDescent="0.25">
      <c r="A115" s="9" t="s">
        <v>6</v>
      </c>
      <c r="B115" s="9" t="s">
        <v>7</v>
      </c>
      <c r="C115" s="9" t="s">
        <v>8</v>
      </c>
      <c r="D115" s="9" t="s">
        <v>9</v>
      </c>
      <c r="E115" s="10" t="s">
        <v>10</v>
      </c>
      <c r="F115" s="11" t="s">
        <v>11</v>
      </c>
    </row>
    <row r="116" spans="1:7" ht="24" x14ac:dyDescent="0.2">
      <c r="A116" s="51">
        <v>1</v>
      </c>
      <c r="B116" s="60" t="s">
        <v>12</v>
      </c>
      <c r="C116" s="32" t="s">
        <v>13</v>
      </c>
      <c r="D116" s="63">
        <v>500</v>
      </c>
      <c r="E116" s="68">
        <f>46.24+0.71+34.31</f>
        <v>81.260000000000005</v>
      </c>
      <c r="F116" s="13"/>
    </row>
    <row r="117" spans="1:7" ht="24" x14ac:dyDescent="0.2">
      <c r="A117" s="51"/>
      <c r="B117" s="61"/>
      <c r="C117" s="102" t="s">
        <v>14</v>
      </c>
      <c r="D117" s="55"/>
      <c r="E117" s="69"/>
      <c r="F117" s="15"/>
    </row>
    <row r="118" spans="1:7" ht="24" x14ac:dyDescent="0.2">
      <c r="A118" s="51"/>
      <c r="B118" s="61"/>
      <c r="C118" s="105" t="s">
        <v>54</v>
      </c>
      <c r="D118" s="55"/>
      <c r="E118" s="69"/>
      <c r="F118" s="17"/>
    </row>
    <row r="119" spans="1:7" x14ac:dyDescent="0.2">
      <c r="A119" s="51"/>
      <c r="B119" s="61"/>
      <c r="C119" s="79" t="s">
        <v>108</v>
      </c>
      <c r="D119" s="55"/>
      <c r="E119" s="69"/>
      <c r="F119" s="17">
        <v>200</v>
      </c>
    </row>
    <row r="120" spans="1:7" x14ac:dyDescent="0.2">
      <c r="A120" s="51"/>
      <c r="B120" s="61"/>
      <c r="C120" s="79" t="s">
        <v>109</v>
      </c>
      <c r="D120" s="55"/>
      <c r="E120" s="69"/>
      <c r="F120" s="17">
        <v>505</v>
      </c>
    </row>
    <row r="121" spans="1:7" x14ac:dyDescent="0.2">
      <c r="A121" s="51"/>
      <c r="B121" s="61"/>
      <c r="C121" s="79"/>
      <c r="D121" s="55"/>
      <c r="E121" s="69"/>
      <c r="F121" s="17"/>
    </row>
    <row r="122" spans="1:7" ht="12" customHeight="1" x14ac:dyDescent="0.2">
      <c r="A122" s="51"/>
      <c r="B122" s="61"/>
      <c r="C122" s="78" t="s">
        <v>15</v>
      </c>
      <c r="D122" s="55"/>
      <c r="E122" s="69"/>
      <c r="F122" s="17"/>
    </row>
    <row r="123" spans="1:7" x14ac:dyDescent="0.2">
      <c r="A123" s="51"/>
      <c r="B123" s="61"/>
      <c r="C123" s="103" t="s">
        <v>16</v>
      </c>
      <c r="D123" s="55"/>
      <c r="E123" s="69"/>
      <c r="F123" s="17"/>
    </row>
    <row r="124" spans="1:7" x14ac:dyDescent="0.2">
      <c r="A124" s="51"/>
      <c r="B124" s="61"/>
      <c r="C124" s="81" t="s">
        <v>110</v>
      </c>
      <c r="D124" s="55"/>
      <c r="E124" s="69"/>
      <c r="F124" s="17">
        <f>46235.41+34306.23</f>
        <v>80541.640000000014</v>
      </c>
    </row>
    <row r="125" spans="1:7" ht="17.25" customHeight="1" thickBot="1" x14ac:dyDescent="0.25">
      <c r="A125" s="51"/>
      <c r="B125" s="62"/>
      <c r="C125" s="83" t="s">
        <v>18</v>
      </c>
      <c r="D125" s="55"/>
      <c r="E125" s="69"/>
      <c r="F125" s="17"/>
      <c r="G125" s="49">
        <f>SUM(F116:F125)</f>
        <v>81246.640000000014</v>
      </c>
    </row>
    <row r="126" spans="1:7" x14ac:dyDescent="0.2">
      <c r="A126" s="50">
        <v>2</v>
      </c>
      <c r="B126" s="60" t="s">
        <v>19</v>
      </c>
      <c r="C126" s="32" t="s">
        <v>20</v>
      </c>
      <c r="D126" s="63">
        <v>300</v>
      </c>
      <c r="E126" s="64">
        <f>16.25</f>
        <v>16.25</v>
      </c>
      <c r="F126" s="13"/>
    </row>
    <row r="127" spans="1:7" ht="24" customHeight="1" x14ac:dyDescent="0.2">
      <c r="A127" s="51"/>
      <c r="B127" s="61"/>
      <c r="C127" s="78" t="s">
        <v>21</v>
      </c>
      <c r="D127" s="55"/>
      <c r="E127" s="65"/>
      <c r="F127" s="20"/>
    </row>
    <row r="128" spans="1:7" ht="34.5" customHeight="1" x14ac:dyDescent="0.2">
      <c r="A128" s="51"/>
      <c r="B128" s="61"/>
      <c r="C128" s="78" t="s">
        <v>22</v>
      </c>
      <c r="D128" s="55"/>
      <c r="E128" s="65"/>
      <c r="F128" s="20"/>
    </row>
    <row r="129" spans="1:7" x14ac:dyDescent="0.2">
      <c r="A129" s="51"/>
      <c r="B129" s="61"/>
      <c r="C129" s="18" t="s">
        <v>111</v>
      </c>
      <c r="D129" s="55"/>
      <c r="E129" s="65"/>
      <c r="F129" s="23">
        <v>8000</v>
      </c>
    </row>
    <row r="130" spans="1:7" x14ac:dyDescent="0.2">
      <c r="A130" s="51"/>
      <c r="B130" s="61"/>
      <c r="C130" s="18" t="s">
        <v>112</v>
      </c>
      <c r="D130" s="55"/>
      <c r="E130" s="65"/>
      <c r="F130" s="23">
        <v>8250</v>
      </c>
    </row>
    <row r="131" spans="1:7" ht="24.75" thickBot="1" x14ac:dyDescent="0.25">
      <c r="A131" s="51"/>
      <c r="B131" s="62"/>
      <c r="C131" s="84" t="s">
        <v>23</v>
      </c>
      <c r="D131" s="55"/>
      <c r="E131" s="65"/>
      <c r="F131" s="21"/>
      <c r="G131" s="49">
        <f>SUM(F126:F131)</f>
        <v>16250</v>
      </c>
    </row>
    <row r="132" spans="1:7" ht="36" x14ac:dyDescent="0.2">
      <c r="A132" s="66">
        <v>3</v>
      </c>
      <c r="B132" s="60" t="s">
        <v>24</v>
      </c>
      <c r="C132" s="32" t="s">
        <v>25</v>
      </c>
      <c r="D132" s="68">
        <v>250</v>
      </c>
      <c r="E132" s="71">
        <f>7+25.2+8.07+40.37+113</f>
        <v>193.64</v>
      </c>
      <c r="F132" s="22"/>
      <c r="G132" s="49"/>
    </row>
    <row r="133" spans="1:7" ht="15.75" customHeight="1" x14ac:dyDescent="0.2">
      <c r="A133" s="67"/>
      <c r="B133" s="61"/>
      <c r="C133" s="78" t="s">
        <v>26</v>
      </c>
      <c r="D133" s="69"/>
      <c r="E133" s="72"/>
      <c r="F133" s="23"/>
      <c r="G133" s="49"/>
    </row>
    <row r="134" spans="1:7" ht="27" customHeight="1" x14ac:dyDescent="0.2">
      <c r="A134" s="67"/>
      <c r="B134" s="61"/>
      <c r="C134" s="85" t="s">
        <v>27</v>
      </c>
      <c r="D134" s="69"/>
      <c r="E134" s="72"/>
      <c r="F134" s="23">
        <v>105000</v>
      </c>
    </row>
    <row r="135" spans="1:7" ht="36" x14ac:dyDescent="0.2">
      <c r="A135" s="67"/>
      <c r="B135" s="61"/>
      <c r="C135" s="102" t="s">
        <v>28</v>
      </c>
      <c r="D135" s="69"/>
      <c r="E135" s="72"/>
      <c r="F135" s="23"/>
      <c r="G135" s="49"/>
    </row>
    <row r="136" spans="1:7" ht="15" x14ac:dyDescent="0.25">
      <c r="A136" s="25"/>
      <c r="B136" s="26"/>
      <c r="C136" s="18" t="s">
        <v>29</v>
      </c>
      <c r="D136" s="69"/>
      <c r="E136" s="72"/>
      <c r="F136" s="23">
        <f>12000+8000</f>
        <v>20000</v>
      </c>
      <c r="G136" s="49"/>
    </row>
    <row r="137" spans="1:7" ht="15" customHeight="1" x14ac:dyDescent="0.25">
      <c r="A137" s="25"/>
      <c r="B137" s="26"/>
      <c r="C137" s="18" t="s">
        <v>113</v>
      </c>
      <c r="D137" s="106"/>
      <c r="E137" s="107"/>
      <c r="F137" s="23">
        <f>7000+8075+40375</f>
        <v>55450</v>
      </c>
    </row>
    <row r="138" spans="1:7" ht="15.75" thickBot="1" x14ac:dyDescent="0.3">
      <c r="A138" s="25"/>
      <c r="B138" s="26"/>
      <c r="C138" s="108" t="s">
        <v>114</v>
      </c>
      <c r="D138" s="70"/>
      <c r="E138" s="73"/>
      <c r="F138" s="27">
        <v>13200</v>
      </c>
      <c r="G138" s="49">
        <f>SUM(F132:F138)</f>
        <v>193650</v>
      </c>
    </row>
    <row r="139" spans="1:7" ht="48" x14ac:dyDescent="0.2">
      <c r="A139" s="50">
        <v>4</v>
      </c>
      <c r="B139" s="52" t="s">
        <v>30</v>
      </c>
      <c r="C139" s="32" t="s">
        <v>31</v>
      </c>
      <c r="D139" s="55">
        <v>250</v>
      </c>
      <c r="E139" s="56">
        <f>34.48+20.36+3.15+8.45</f>
        <v>66.44</v>
      </c>
      <c r="F139" s="28"/>
    </row>
    <row r="140" spans="1:7" x14ac:dyDescent="0.2">
      <c r="A140" s="51"/>
      <c r="B140" s="53"/>
      <c r="C140" s="109" t="s">
        <v>115</v>
      </c>
      <c r="D140" s="55"/>
      <c r="E140" s="56"/>
      <c r="F140" s="29">
        <f>19595+3150+8450</f>
        <v>31195</v>
      </c>
    </row>
    <row r="141" spans="1:7" ht="24" x14ac:dyDescent="0.2">
      <c r="A141" s="51"/>
      <c r="B141" s="53"/>
      <c r="C141" s="78" t="s">
        <v>33</v>
      </c>
      <c r="D141" s="55"/>
      <c r="E141" s="56"/>
      <c r="F141" s="30"/>
    </row>
    <row r="142" spans="1:7" x14ac:dyDescent="0.2">
      <c r="A142" s="51"/>
      <c r="B142" s="53"/>
      <c r="C142" s="18" t="s">
        <v>116</v>
      </c>
      <c r="D142" s="55"/>
      <c r="E142" s="56"/>
      <c r="F142" s="110">
        <v>763.6</v>
      </c>
    </row>
    <row r="143" spans="1:7" ht="23.25" customHeight="1" thickBot="1" x14ac:dyDescent="0.25">
      <c r="A143" s="51"/>
      <c r="B143" s="54"/>
      <c r="C143" s="83" t="s">
        <v>34</v>
      </c>
      <c r="D143" s="55"/>
      <c r="E143" s="56"/>
      <c r="F143" s="31">
        <v>34482</v>
      </c>
      <c r="G143" s="49">
        <f>SUM(F139:F143)</f>
        <v>66440.600000000006</v>
      </c>
    </row>
    <row r="144" spans="1:7" ht="48" x14ac:dyDescent="0.2">
      <c r="A144" s="50">
        <v>5</v>
      </c>
      <c r="B144" s="52" t="s">
        <v>35</v>
      </c>
      <c r="C144" s="32" t="s">
        <v>36</v>
      </c>
      <c r="D144" s="59">
        <v>5200</v>
      </c>
      <c r="E144" s="95">
        <f>145.35+567.41+139.59+137.74+97.13+1517.95</f>
        <v>2605.17</v>
      </c>
      <c r="F144" s="92"/>
    </row>
    <row r="145" spans="1:7" ht="12.75" x14ac:dyDescent="0.2">
      <c r="A145" s="51"/>
      <c r="B145" s="57"/>
      <c r="C145" s="33" t="s">
        <v>117</v>
      </c>
      <c r="D145" s="56"/>
      <c r="E145" s="69"/>
      <c r="F145" s="92">
        <f>117120+59520+117120+113280+59520+234240</f>
        <v>700800</v>
      </c>
      <c r="G145" s="49">
        <f>SUM(F145:F155)</f>
        <v>2593790.48</v>
      </c>
    </row>
    <row r="146" spans="1:7" ht="12.75" x14ac:dyDescent="0.2">
      <c r="A146" s="51"/>
      <c r="B146" s="57"/>
      <c r="C146" s="34" t="s">
        <v>118</v>
      </c>
      <c r="D146" s="56"/>
      <c r="E146" s="69"/>
      <c r="F146" s="92">
        <v>204995.5</v>
      </c>
      <c r="G146" s="49"/>
    </row>
    <row r="147" spans="1:7" ht="12.75" x14ac:dyDescent="0.2">
      <c r="A147" s="51"/>
      <c r="B147" s="57"/>
      <c r="C147" s="34" t="s">
        <v>39</v>
      </c>
      <c r="D147" s="56"/>
      <c r="E147" s="69"/>
      <c r="F147" s="92">
        <v>36646.800000000003</v>
      </c>
      <c r="G147" s="49"/>
    </row>
    <row r="148" spans="1:7" ht="12.75" x14ac:dyDescent="0.2">
      <c r="A148" s="51"/>
      <c r="B148" s="57"/>
      <c r="C148" s="34" t="s">
        <v>40</v>
      </c>
      <c r="D148" s="56"/>
      <c r="E148" s="69"/>
      <c r="F148" s="92">
        <v>409292.44</v>
      </c>
      <c r="G148" s="49"/>
    </row>
    <row r="149" spans="1:7" ht="12.75" x14ac:dyDescent="0.2">
      <c r="A149" s="51"/>
      <c r="B149" s="57"/>
      <c r="C149" s="34" t="s">
        <v>41</v>
      </c>
      <c r="D149" s="56"/>
      <c r="E149" s="69"/>
      <c r="F149" s="92">
        <v>24300</v>
      </c>
      <c r="G149" s="49"/>
    </row>
    <row r="150" spans="1:7" ht="12.75" x14ac:dyDescent="0.2">
      <c r="A150" s="51"/>
      <c r="B150" s="57"/>
      <c r="C150" s="34" t="s">
        <v>43</v>
      </c>
      <c r="D150" s="56"/>
      <c r="E150" s="69"/>
      <c r="F150" s="92">
        <v>7700</v>
      </c>
      <c r="G150" s="49"/>
    </row>
    <row r="151" spans="1:7" ht="12.75" x14ac:dyDescent="0.2">
      <c r="A151" s="51"/>
      <c r="B151" s="57"/>
      <c r="C151" s="34" t="s">
        <v>119</v>
      </c>
      <c r="D151" s="56"/>
      <c r="E151" s="69"/>
      <c r="F151" s="92">
        <f>181714+475912.62</f>
        <v>657626.62</v>
      </c>
      <c r="G151" s="49"/>
    </row>
    <row r="152" spans="1:7" ht="12.75" x14ac:dyDescent="0.2">
      <c r="A152" s="51"/>
      <c r="B152" s="57"/>
      <c r="C152" s="34" t="s">
        <v>120</v>
      </c>
      <c r="D152" s="56"/>
      <c r="E152" s="69"/>
      <c r="F152" s="92">
        <f>303114.66</f>
        <v>303114.65999999997</v>
      </c>
      <c r="G152" s="49"/>
    </row>
    <row r="153" spans="1:7" ht="12.75" x14ac:dyDescent="0.2">
      <c r="A153" s="51"/>
      <c r="B153" s="57"/>
      <c r="C153" s="34" t="s">
        <v>121</v>
      </c>
      <c r="D153" s="56"/>
      <c r="E153" s="69"/>
      <c r="F153" s="30">
        <f>350+500+429</f>
        <v>1279</v>
      </c>
      <c r="G153" s="49"/>
    </row>
    <row r="154" spans="1:7" ht="12.75" x14ac:dyDescent="0.2">
      <c r="A154" s="51"/>
      <c r="B154" s="57"/>
      <c r="C154" s="34" t="s">
        <v>122</v>
      </c>
      <c r="D154" s="56"/>
      <c r="E154" s="69"/>
      <c r="F154" s="104">
        <f>25800+60200</f>
        <v>86000</v>
      </c>
      <c r="G154" s="49"/>
    </row>
    <row r="155" spans="1:7" ht="12.75" thickBot="1" x14ac:dyDescent="0.25">
      <c r="A155" s="51"/>
      <c r="B155" s="58"/>
      <c r="C155" s="35" t="s">
        <v>45</v>
      </c>
      <c r="D155" s="56"/>
      <c r="E155" s="69"/>
      <c r="F155" s="97">
        <f>28230+23057+22121+23960.46+64667</f>
        <v>162035.46</v>
      </c>
    </row>
    <row r="156" spans="1:7" ht="15" thickBot="1" x14ac:dyDescent="0.35">
      <c r="A156" s="36"/>
      <c r="B156" s="37" t="s">
        <v>46</v>
      </c>
      <c r="C156" s="37"/>
      <c r="D156" s="38">
        <f>SUM(D116:D155)</f>
        <v>6500</v>
      </c>
      <c r="E156" s="39">
        <f>SUM(E116:E155)</f>
        <v>2962.76</v>
      </c>
      <c r="F156" s="40">
        <f>SUM(F116:F155)</f>
        <v>2951377.72</v>
      </c>
      <c r="G156" s="5">
        <f>SUM(G116:G155)</f>
        <v>2951377.7199999997</v>
      </c>
    </row>
    <row r="157" spans="1:7" ht="14.25" x14ac:dyDescent="0.3">
      <c r="A157" s="41"/>
      <c r="B157" s="42"/>
      <c r="C157" s="42"/>
      <c r="D157" s="41"/>
      <c r="E157" s="43">
        <f>226.07+590.66+185.86+145.81+140.65+1673.71</f>
        <v>2962.76</v>
      </c>
      <c r="F157" s="44"/>
    </row>
    <row r="158" spans="1:7" ht="14.25" x14ac:dyDescent="0.3">
      <c r="A158" s="41"/>
      <c r="B158" s="1" t="s">
        <v>47</v>
      </c>
      <c r="C158" s="1" t="s">
        <v>48</v>
      </c>
      <c r="D158" s="41"/>
      <c r="E158" s="45"/>
      <c r="F158" s="44"/>
    </row>
    <row r="159" spans="1:7" ht="14.25" x14ac:dyDescent="0.3">
      <c r="A159" s="41"/>
      <c r="B159" s="2">
        <f>B66</f>
        <v>42998</v>
      </c>
      <c r="C159" s="1"/>
      <c r="D159" s="41"/>
      <c r="E159" s="46"/>
      <c r="F159" s="44"/>
    </row>
    <row r="160" spans="1:7" x14ac:dyDescent="0.2">
      <c r="F160" s="49"/>
    </row>
    <row r="161" spans="6:6" x14ac:dyDescent="0.2">
      <c r="F161" s="49"/>
    </row>
  </sheetData>
  <mergeCells count="40">
    <mergeCell ref="A139:A143"/>
    <mergeCell ref="B139:B143"/>
    <mergeCell ref="D139:D143"/>
    <mergeCell ref="E139:E143"/>
    <mergeCell ref="A144:A155"/>
    <mergeCell ref="B144:B155"/>
    <mergeCell ref="D144:D155"/>
    <mergeCell ref="E144:E155"/>
    <mergeCell ref="A126:A131"/>
    <mergeCell ref="B126:B131"/>
    <mergeCell ref="D126:D131"/>
    <mergeCell ref="E126:E131"/>
    <mergeCell ref="A132:A135"/>
    <mergeCell ref="B132:B135"/>
    <mergeCell ref="D132:D138"/>
    <mergeCell ref="E132:E138"/>
    <mergeCell ref="A39:A64"/>
    <mergeCell ref="B39:B64"/>
    <mergeCell ref="D39:D64"/>
    <mergeCell ref="E39:E64"/>
    <mergeCell ref="A116:A125"/>
    <mergeCell ref="B116:B125"/>
    <mergeCell ref="D116:D125"/>
    <mergeCell ref="E116:E125"/>
    <mergeCell ref="A27:A35"/>
    <mergeCell ref="B27:B35"/>
    <mergeCell ref="D27:D35"/>
    <mergeCell ref="E27:E35"/>
    <mergeCell ref="A36:A38"/>
    <mergeCell ref="B36:B38"/>
    <mergeCell ref="D36:D38"/>
    <mergeCell ref="E36:E38"/>
    <mergeCell ref="A11:A23"/>
    <mergeCell ref="B11:B23"/>
    <mergeCell ref="D11:D23"/>
    <mergeCell ref="E11:E23"/>
    <mergeCell ref="A24:A26"/>
    <mergeCell ref="B24:B26"/>
    <mergeCell ref="D24:D26"/>
    <mergeCell ref="E24:E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K22" sqref="K22"/>
    </sheetView>
  </sheetViews>
  <sheetFormatPr defaultRowHeight="12.75" x14ac:dyDescent="0.2"/>
  <cols>
    <col min="1" max="1" width="4" style="4" customWidth="1"/>
    <col min="2" max="2" width="18.85546875" style="4" customWidth="1"/>
    <col min="3" max="3" width="30.28515625" style="4" customWidth="1"/>
    <col min="4" max="4" width="10.140625" style="4" customWidth="1"/>
    <col min="5" max="5" width="9.140625" style="4" customWidth="1"/>
    <col min="6" max="6" width="11.5703125" style="4" customWidth="1"/>
    <col min="7" max="7" width="11.42578125" style="4" customWidth="1"/>
    <col min="8" max="8" width="12.85546875" style="4" customWidth="1"/>
    <col min="9" max="9" width="15" style="4" customWidth="1"/>
    <col min="10" max="10" width="15.140625" style="4" customWidth="1"/>
    <col min="11" max="11" width="36" style="4" customWidth="1"/>
    <col min="12" max="256" width="9.140625" style="4"/>
    <col min="257" max="257" width="4" style="4" customWidth="1"/>
    <col min="258" max="258" width="18.85546875" style="4" customWidth="1"/>
    <col min="259" max="259" width="30.28515625" style="4" customWidth="1"/>
    <col min="260" max="260" width="10.140625" style="4" customWidth="1"/>
    <col min="261" max="261" width="9.140625" style="4" customWidth="1"/>
    <col min="262" max="262" width="11.5703125" style="4" customWidth="1"/>
    <col min="263" max="263" width="11.42578125" style="4" customWidth="1"/>
    <col min="264" max="264" width="12.85546875" style="4" customWidth="1"/>
    <col min="265" max="265" width="15" style="4" customWidth="1"/>
    <col min="266" max="266" width="15.140625" style="4" customWidth="1"/>
    <col min="267" max="267" width="36" style="4" customWidth="1"/>
    <col min="268" max="512" width="9.140625" style="4"/>
    <col min="513" max="513" width="4" style="4" customWidth="1"/>
    <col min="514" max="514" width="18.85546875" style="4" customWidth="1"/>
    <col min="515" max="515" width="30.28515625" style="4" customWidth="1"/>
    <col min="516" max="516" width="10.140625" style="4" customWidth="1"/>
    <col min="517" max="517" width="9.140625" style="4" customWidth="1"/>
    <col min="518" max="518" width="11.5703125" style="4" customWidth="1"/>
    <col min="519" max="519" width="11.42578125" style="4" customWidth="1"/>
    <col min="520" max="520" width="12.85546875" style="4" customWidth="1"/>
    <col min="521" max="521" width="15" style="4" customWidth="1"/>
    <col min="522" max="522" width="15.140625" style="4" customWidth="1"/>
    <col min="523" max="523" width="36" style="4" customWidth="1"/>
    <col min="524" max="768" width="9.140625" style="4"/>
    <col min="769" max="769" width="4" style="4" customWidth="1"/>
    <col min="770" max="770" width="18.85546875" style="4" customWidth="1"/>
    <col min="771" max="771" width="30.28515625" style="4" customWidth="1"/>
    <col min="772" max="772" width="10.140625" style="4" customWidth="1"/>
    <col min="773" max="773" width="9.140625" style="4" customWidth="1"/>
    <col min="774" max="774" width="11.5703125" style="4" customWidth="1"/>
    <col min="775" max="775" width="11.42578125" style="4" customWidth="1"/>
    <col min="776" max="776" width="12.85546875" style="4" customWidth="1"/>
    <col min="777" max="777" width="15" style="4" customWidth="1"/>
    <col min="778" max="778" width="15.140625" style="4" customWidth="1"/>
    <col min="779" max="779" width="36" style="4" customWidth="1"/>
    <col min="780" max="1024" width="9.140625" style="4"/>
    <col min="1025" max="1025" width="4" style="4" customWidth="1"/>
    <col min="1026" max="1026" width="18.85546875" style="4" customWidth="1"/>
    <col min="1027" max="1027" width="30.28515625" style="4" customWidth="1"/>
    <col min="1028" max="1028" width="10.140625" style="4" customWidth="1"/>
    <col min="1029" max="1029" width="9.140625" style="4" customWidth="1"/>
    <col min="1030" max="1030" width="11.5703125" style="4" customWidth="1"/>
    <col min="1031" max="1031" width="11.42578125" style="4" customWidth="1"/>
    <col min="1032" max="1032" width="12.85546875" style="4" customWidth="1"/>
    <col min="1033" max="1033" width="15" style="4" customWidth="1"/>
    <col min="1034" max="1034" width="15.140625" style="4" customWidth="1"/>
    <col min="1035" max="1035" width="36" style="4" customWidth="1"/>
    <col min="1036" max="1280" width="9.140625" style="4"/>
    <col min="1281" max="1281" width="4" style="4" customWidth="1"/>
    <col min="1282" max="1282" width="18.85546875" style="4" customWidth="1"/>
    <col min="1283" max="1283" width="30.28515625" style="4" customWidth="1"/>
    <col min="1284" max="1284" width="10.140625" style="4" customWidth="1"/>
    <col min="1285" max="1285" width="9.140625" style="4" customWidth="1"/>
    <col min="1286" max="1286" width="11.5703125" style="4" customWidth="1"/>
    <col min="1287" max="1287" width="11.42578125" style="4" customWidth="1"/>
    <col min="1288" max="1288" width="12.85546875" style="4" customWidth="1"/>
    <col min="1289" max="1289" width="15" style="4" customWidth="1"/>
    <col min="1290" max="1290" width="15.140625" style="4" customWidth="1"/>
    <col min="1291" max="1291" width="36" style="4" customWidth="1"/>
    <col min="1292" max="1536" width="9.140625" style="4"/>
    <col min="1537" max="1537" width="4" style="4" customWidth="1"/>
    <col min="1538" max="1538" width="18.85546875" style="4" customWidth="1"/>
    <col min="1539" max="1539" width="30.28515625" style="4" customWidth="1"/>
    <col min="1540" max="1540" width="10.140625" style="4" customWidth="1"/>
    <col min="1541" max="1541" width="9.140625" style="4" customWidth="1"/>
    <col min="1542" max="1542" width="11.5703125" style="4" customWidth="1"/>
    <col min="1543" max="1543" width="11.42578125" style="4" customWidth="1"/>
    <col min="1544" max="1544" width="12.85546875" style="4" customWidth="1"/>
    <col min="1545" max="1545" width="15" style="4" customWidth="1"/>
    <col min="1546" max="1546" width="15.140625" style="4" customWidth="1"/>
    <col min="1547" max="1547" width="36" style="4" customWidth="1"/>
    <col min="1548" max="1792" width="9.140625" style="4"/>
    <col min="1793" max="1793" width="4" style="4" customWidth="1"/>
    <col min="1794" max="1794" width="18.85546875" style="4" customWidth="1"/>
    <col min="1795" max="1795" width="30.28515625" style="4" customWidth="1"/>
    <col min="1796" max="1796" width="10.140625" style="4" customWidth="1"/>
    <col min="1797" max="1797" width="9.140625" style="4" customWidth="1"/>
    <col min="1798" max="1798" width="11.5703125" style="4" customWidth="1"/>
    <col min="1799" max="1799" width="11.42578125" style="4" customWidth="1"/>
    <col min="1800" max="1800" width="12.85546875" style="4" customWidth="1"/>
    <col min="1801" max="1801" width="15" style="4" customWidth="1"/>
    <col min="1802" max="1802" width="15.140625" style="4" customWidth="1"/>
    <col min="1803" max="1803" width="36" style="4" customWidth="1"/>
    <col min="1804" max="2048" width="9.140625" style="4"/>
    <col min="2049" max="2049" width="4" style="4" customWidth="1"/>
    <col min="2050" max="2050" width="18.85546875" style="4" customWidth="1"/>
    <col min="2051" max="2051" width="30.28515625" style="4" customWidth="1"/>
    <col min="2052" max="2052" width="10.140625" style="4" customWidth="1"/>
    <col min="2053" max="2053" width="9.140625" style="4" customWidth="1"/>
    <col min="2054" max="2054" width="11.5703125" style="4" customWidth="1"/>
    <col min="2055" max="2055" width="11.42578125" style="4" customWidth="1"/>
    <col min="2056" max="2056" width="12.85546875" style="4" customWidth="1"/>
    <col min="2057" max="2057" width="15" style="4" customWidth="1"/>
    <col min="2058" max="2058" width="15.140625" style="4" customWidth="1"/>
    <col min="2059" max="2059" width="36" style="4" customWidth="1"/>
    <col min="2060" max="2304" width="9.140625" style="4"/>
    <col min="2305" max="2305" width="4" style="4" customWidth="1"/>
    <col min="2306" max="2306" width="18.85546875" style="4" customWidth="1"/>
    <col min="2307" max="2307" width="30.28515625" style="4" customWidth="1"/>
    <col min="2308" max="2308" width="10.140625" style="4" customWidth="1"/>
    <col min="2309" max="2309" width="9.140625" style="4" customWidth="1"/>
    <col min="2310" max="2310" width="11.5703125" style="4" customWidth="1"/>
    <col min="2311" max="2311" width="11.42578125" style="4" customWidth="1"/>
    <col min="2312" max="2312" width="12.85546875" style="4" customWidth="1"/>
    <col min="2313" max="2313" width="15" style="4" customWidth="1"/>
    <col min="2314" max="2314" width="15.140625" style="4" customWidth="1"/>
    <col min="2315" max="2315" width="36" style="4" customWidth="1"/>
    <col min="2316" max="2560" width="9.140625" style="4"/>
    <col min="2561" max="2561" width="4" style="4" customWidth="1"/>
    <col min="2562" max="2562" width="18.85546875" style="4" customWidth="1"/>
    <col min="2563" max="2563" width="30.28515625" style="4" customWidth="1"/>
    <col min="2564" max="2564" width="10.140625" style="4" customWidth="1"/>
    <col min="2565" max="2565" width="9.140625" style="4" customWidth="1"/>
    <col min="2566" max="2566" width="11.5703125" style="4" customWidth="1"/>
    <col min="2567" max="2567" width="11.42578125" style="4" customWidth="1"/>
    <col min="2568" max="2568" width="12.85546875" style="4" customWidth="1"/>
    <col min="2569" max="2569" width="15" style="4" customWidth="1"/>
    <col min="2570" max="2570" width="15.140625" style="4" customWidth="1"/>
    <col min="2571" max="2571" width="36" style="4" customWidth="1"/>
    <col min="2572" max="2816" width="9.140625" style="4"/>
    <col min="2817" max="2817" width="4" style="4" customWidth="1"/>
    <col min="2818" max="2818" width="18.85546875" style="4" customWidth="1"/>
    <col min="2819" max="2819" width="30.28515625" style="4" customWidth="1"/>
    <col min="2820" max="2820" width="10.140625" style="4" customWidth="1"/>
    <col min="2821" max="2821" width="9.140625" style="4" customWidth="1"/>
    <col min="2822" max="2822" width="11.5703125" style="4" customWidth="1"/>
    <col min="2823" max="2823" width="11.42578125" style="4" customWidth="1"/>
    <col min="2824" max="2824" width="12.85546875" style="4" customWidth="1"/>
    <col min="2825" max="2825" width="15" style="4" customWidth="1"/>
    <col min="2826" max="2826" width="15.140625" style="4" customWidth="1"/>
    <col min="2827" max="2827" width="36" style="4" customWidth="1"/>
    <col min="2828" max="3072" width="9.140625" style="4"/>
    <col min="3073" max="3073" width="4" style="4" customWidth="1"/>
    <col min="3074" max="3074" width="18.85546875" style="4" customWidth="1"/>
    <col min="3075" max="3075" width="30.28515625" style="4" customWidth="1"/>
    <col min="3076" max="3076" width="10.140625" style="4" customWidth="1"/>
    <col min="3077" max="3077" width="9.140625" style="4" customWidth="1"/>
    <col min="3078" max="3078" width="11.5703125" style="4" customWidth="1"/>
    <col min="3079" max="3079" width="11.42578125" style="4" customWidth="1"/>
    <col min="3080" max="3080" width="12.85546875" style="4" customWidth="1"/>
    <col min="3081" max="3081" width="15" style="4" customWidth="1"/>
    <col min="3082" max="3082" width="15.140625" style="4" customWidth="1"/>
    <col min="3083" max="3083" width="36" style="4" customWidth="1"/>
    <col min="3084" max="3328" width="9.140625" style="4"/>
    <col min="3329" max="3329" width="4" style="4" customWidth="1"/>
    <col min="3330" max="3330" width="18.85546875" style="4" customWidth="1"/>
    <col min="3331" max="3331" width="30.28515625" style="4" customWidth="1"/>
    <col min="3332" max="3332" width="10.140625" style="4" customWidth="1"/>
    <col min="3333" max="3333" width="9.140625" style="4" customWidth="1"/>
    <col min="3334" max="3334" width="11.5703125" style="4" customWidth="1"/>
    <col min="3335" max="3335" width="11.42578125" style="4" customWidth="1"/>
    <col min="3336" max="3336" width="12.85546875" style="4" customWidth="1"/>
    <col min="3337" max="3337" width="15" style="4" customWidth="1"/>
    <col min="3338" max="3338" width="15.140625" style="4" customWidth="1"/>
    <col min="3339" max="3339" width="36" style="4" customWidth="1"/>
    <col min="3340" max="3584" width="9.140625" style="4"/>
    <col min="3585" max="3585" width="4" style="4" customWidth="1"/>
    <col min="3586" max="3586" width="18.85546875" style="4" customWidth="1"/>
    <col min="3587" max="3587" width="30.28515625" style="4" customWidth="1"/>
    <col min="3588" max="3588" width="10.140625" style="4" customWidth="1"/>
    <col min="3589" max="3589" width="9.140625" style="4" customWidth="1"/>
    <col min="3590" max="3590" width="11.5703125" style="4" customWidth="1"/>
    <col min="3591" max="3591" width="11.42578125" style="4" customWidth="1"/>
    <col min="3592" max="3592" width="12.85546875" style="4" customWidth="1"/>
    <col min="3593" max="3593" width="15" style="4" customWidth="1"/>
    <col min="3594" max="3594" width="15.140625" style="4" customWidth="1"/>
    <col min="3595" max="3595" width="36" style="4" customWidth="1"/>
    <col min="3596" max="3840" width="9.140625" style="4"/>
    <col min="3841" max="3841" width="4" style="4" customWidth="1"/>
    <col min="3842" max="3842" width="18.85546875" style="4" customWidth="1"/>
    <col min="3843" max="3843" width="30.28515625" style="4" customWidth="1"/>
    <col min="3844" max="3844" width="10.140625" style="4" customWidth="1"/>
    <col min="3845" max="3845" width="9.140625" style="4" customWidth="1"/>
    <col min="3846" max="3846" width="11.5703125" style="4" customWidth="1"/>
    <col min="3847" max="3847" width="11.42578125" style="4" customWidth="1"/>
    <col min="3848" max="3848" width="12.85546875" style="4" customWidth="1"/>
    <col min="3849" max="3849" width="15" style="4" customWidth="1"/>
    <col min="3850" max="3850" width="15.140625" style="4" customWidth="1"/>
    <col min="3851" max="3851" width="36" style="4" customWidth="1"/>
    <col min="3852" max="4096" width="9.140625" style="4"/>
    <col min="4097" max="4097" width="4" style="4" customWidth="1"/>
    <col min="4098" max="4098" width="18.85546875" style="4" customWidth="1"/>
    <col min="4099" max="4099" width="30.28515625" style="4" customWidth="1"/>
    <col min="4100" max="4100" width="10.140625" style="4" customWidth="1"/>
    <col min="4101" max="4101" width="9.140625" style="4" customWidth="1"/>
    <col min="4102" max="4102" width="11.5703125" style="4" customWidth="1"/>
    <col min="4103" max="4103" width="11.42578125" style="4" customWidth="1"/>
    <col min="4104" max="4104" width="12.85546875" style="4" customWidth="1"/>
    <col min="4105" max="4105" width="15" style="4" customWidth="1"/>
    <col min="4106" max="4106" width="15.140625" style="4" customWidth="1"/>
    <col min="4107" max="4107" width="36" style="4" customWidth="1"/>
    <col min="4108" max="4352" width="9.140625" style="4"/>
    <col min="4353" max="4353" width="4" style="4" customWidth="1"/>
    <col min="4354" max="4354" width="18.85546875" style="4" customWidth="1"/>
    <col min="4355" max="4355" width="30.28515625" style="4" customWidth="1"/>
    <col min="4356" max="4356" width="10.140625" style="4" customWidth="1"/>
    <col min="4357" max="4357" width="9.140625" style="4" customWidth="1"/>
    <col min="4358" max="4358" width="11.5703125" style="4" customWidth="1"/>
    <col min="4359" max="4359" width="11.42578125" style="4" customWidth="1"/>
    <col min="4360" max="4360" width="12.85546875" style="4" customWidth="1"/>
    <col min="4361" max="4361" width="15" style="4" customWidth="1"/>
    <col min="4362" max="4362" width="15.140625" style="4" customWidth="1"/>
    <col min="4363" max="4363" width="36" style="4" customWidth="1"/>
    <col min="4364" max="4608" width="9.140625" style="4"/>
    <col min="4609" max="4609" width="4" style="4" customWidth="1"/>
    <col min="4610" max="4610" width="18.85546875" style="4" customWidth="1"/>
    <col min="4611" max="4611" width="30.28515625" style="4" customWidth="1"/>
    <col min="4612" max="4612" width="10.140625" style="4" customWidth="1"/>
    <col min="4613" max="4613" width="9.140625" style="4" customWidth="1"/>
    <col min="4614" max="4614" width="11.5703125" style="4" customWidth="1"/>
    <col min="4615" max="4615" width="11.42578125" style="4" customWidth="1"/>
    <col min="4616" max="4616" width="12.85546875" style="4" customWidth="1"/>
    <col min="4617" max="4617" width="15" style="4" customWidth="1"/>
    <col min="4618" max="4618" width="15.140625" style="4" customWidth="1"/>
    <col min="4619" max="4619" width="36" style="4" customWidth="1"/>
    <col min="4620" max="4864" width="9.140625" style="4"/>
    <col min="4865" max="4865" width="4" style="4" customWidth="1"/>
    <col min="4866" max="4866" width="18.85546875" style="4" customWidth="1"/>
    <col min="4867" max="4867" width="30.28515625" style="4" customWidth="1"/>
    <col min="4868" max="4868" width="10.140625" style="4" customWidth="1"/>
    <col min="4869" max="4869" width="9.140625" style="4" customWidth="1"/>
    <col min="4870" max="4870" width="11.5703125" style="4" customWidth="1"/>
    <col min="4871" max="4871" width="11.42578125" style="4" customWidth="1"/>
    <col min="4872" max="4872" width="12.85546875" style="4" customWidth="1"/>
    <col min="4873" max="4873" width="15" style="4" customWidth="1"/>
    <col min="4874" max="4874" width="15.140625" style="4" customWidth="1"/>
    <col min="4875" max="4875" width="36" style="4" customWidth="1"/>
    <col min="4876" max="5120" width="9.140625" style="4"/>
    <col min="5121" max="5121" width="4" style="4" customWidth="1"/>
    <col min="5122" max="5122" width="18.85546875" style="4" customWidth="1"/>
    <col min="5123" max="5123" width="30.28515625" style="4" customWidth="1"/>
    <col min="5124" max="5124" width="10.140625" style="4" customWidth="1"/>
    <col min="5125" max="5125" width="9.140625" style="4" customWidth="1"/>
    <col min="5126" max="5126" width="11.5703125" style="4" customWidth="1"/>
    <col min="5127" max="5127" width="11.42578125" style="4" customWidth="1"/>
    <col min="5128" max="5128" width="12.85546875" style="4" customWidth="1"/>
    <col min="5129" max="5129" width="15" style="4" customWidth="1"/>
    <col min="5130" max="5130" width="15.140625" style="4" customWidth="1"/>
    <col min="5131" max="5131" width="36" style="4" customWidth="1"/>
    <col min="5132" max="5376" width="9.140625" style="4"/>
    <col min="5377" max="5377" width="4" style="4" customWidth="1"/>
    <col min="5378" max="5378" width="18.85546875" style="4" customWidth="1"/>
    <col min="5379" max="5379" width="30.28515625" style="4" customWidth="1"/>
    <col min="5380" max="5380" width="10.140625" style="4" customWidth="1"/>
    <col min="5381" max="5381" width="9.140625" style="4" customWidth="1"/>
    <col min="5382" max="5382" width="11.5703125" style="4" customWidth="1"/>
    <col min="5383" max="5383" width="11.42578125" style="4" customWidth="1"/>
    <col min="5384" max="5384" width="12.85546875" style="4" customWidth="1"/>
    <col min="5385" max="5385" width="15" style="4" customWidth="1"/>
    <col min="5386" max="5386" width="15.140625" style="4" customWidth="1"/>
    <col min="5387" max="5387" width="36" style="4" customWidth="1"/>
    <col min="5388" max="5632" width="9.140625" style="4"/>
    <col min="5633" max="5633" width="4" style="4" customWidth="1"/>
    <col min="5634" max="5634" width="18.85546875" style="4" customWidth="1"/>
    <col min="5635" max="5635" width="30.28515625" style="4" customWidth="1"/>
    <col min="5636" max="5636" width="10.140625" style="4" customWidth="1"/>
    <col min="5637" max="5637" width="9.140625" style="4" customWidth="1"/>
    <col min="5638" max="5638" width="11.5703125" style="4" customWidth="1"/>
    <col min="5639" max="5639" width="11.42578125" style="4" customWidth="1"/>
    <col min="5640" max="5640" width="12.85546875" style="4" customWidth="1"/>
    <col min="5641" max="5641" width="15" style="4" customWidth="1"/>
    <col min="5642" max="5642" width="15.140625" style="4" customWidth="1"/>
    <col min="5643" max="5643" width="36" style="4" customWidth="1"/>
    <col min="5644" max="5888" width="9.140625" style="4"/>
    <col min="5889" max="5889" width="4" style="4" customWidth="1"/>
    <col min="5890" max="5890" width="18.85546875" style="4" customWidth="1"/>
    <col min="5891" max="5891" width="30.28515625" style="4" customWidth="1"/>
    <col min="5892" max="5892" width="10.140625" style="4" customWidth="1"/>
    <col min="5893" max="5893" width="9.140625" style="4" customWidth="1"/>
    <col min="5894" max="5894" width="11.5703125" style="4" customWidth="1"/>
    <col min="5895" max="5895" width="11.42578125" style="4" customWidth="1"/>
    <col min="5896" max="5896" width="12.85546875" style="4" customWidth="1"/>
    <col min="5897" max="5897" width="15" style="4" customWidth="1"/>
    <col min="5898" max="5898" width="15.140625" style="4" customWidth="1"/>
    <col min="5899" max="5899" width="36" style="4" customWidth="1"/>
    <col min="5900" max="6144" width="9.140625" style="4"/>
    <col min="6145" max="6145" width="4" style="4" customWidth="1"/>
    <col min="6146" max="6146" width="18.85546875" style="4" customWidth="1"/>
    <col min="6147" max="6147" width="30.28515625" style="4" customWidth="1"/>
    <col min="6148" max="6148" width="10.140625" style="4" customWidth="1"/>
    <col min="6149" max="6149" width="9.140625" style="4" customWidth="1"/>
    <col min="6150" max="6150" width="11.5703125" style="4" customWidth="1"/>
    <col min="6151" max="6151" width="11.42578125" style="4" customWidth="1"/>
    <col min="6152" max="6152" width="12.85546875" style="4" customWidth="1"/>
    <col min="6153" max="6153" width="15" style="4" customWidth="1"/>
    <col min="6154" max="6154" width="15.140625" style="4" customWidth="1"/>
    <col min="6155" max="6155" width="36" style="4" customWidth="1"/>
    <col min="6156" max="6400" width="9.140625" style="4"/>
    <col min="6401" max="6401" width="4" style="4" customWidth="1"/>
    <col min="6402" max="6402" width="18.85546875" style="4" customWidth="1"/>
    <col min="6403" max="6403" width="30.28515625" style="4" customWidth="1"/>
    <col min="6404" max="6404" width="10.140625" style="4" customWidth="1"/>
    <col min="6405" max="6405" width="9.140625" style="4" customWidth="1"/>
    <col min="6406" max="6406" width="11.5703125" style="4" customWidth="1"/>
    <col min="6407" max="6407" width="11.42578125" style="4" customWidth="1"/>
    <col min="6408" max="6408" width="12.85546875" style="4" customWidth="1"/>
    <col min="6409" max="6409" width="15" style="4" customWidth="1"/>
    <col min="6410" max="6410" width="15.140625" style="4" customWidth="1"/>
    <col min="6411" max="6411" width="36" style="4" customWidth="1"/>
    <col min="6412" max="6656" width="9.140625" style="4"/>
    <col min="6657" max="6657" width="4" style="4" customWidth="1"/>
    <col min="6658" max="6658" width="18.85546875" style="4" customWidth="1"/>
    <col min="6659" max="6659" width="30.28515625" style="4" customWidth="1"/>
    <col min="6660" max="6660" width="10.140625" style="4" customWidth="1"/>
    <col min="6661" max="6661" width="9.140625" style="4" customWidth="1"/>
    <col min="6662" max="6662" width="11.5703125" style="4" customWidth="1"/>
    <col min="6663" max="6663" width="11.42578125" style="4" customWidth="1"/>
    <col min="6664" max="6664" width="12.85546875" style="4" customWidth="1"/>
    <col min="6665" max="6665" width="15" style="4" customWidth="1"/>
    <col min="6666" max="6666" width="15.140625" style="4" customWidth="1"/>
    <col min="6667" max="6667" width="36" style="4" customWidth="1"/>
    <col min="6668" max="6912" width="9.140625" style="4"/>
    <col min="6913" max="6913" width="4" style="4" customWidth="1"/>
    <col min="6914" max="6914" width="18.85546875" style="4" customWidth="1"/>
    <col min="6915" max="6915" width="30.28515625" style="4" customWidth="1"/>
    <col min="6916" max="6916" width="10.140625" style="4" customWidth="1"/>
    <col min="6917" max="6917" width="9.140625" style="4" customWidth="1"/>
    <col min="6918" max="6918" width="11.5703125" style="4" customWidth="1"/>
    <col min="6919" max="6919" width="11.42578125" style="4" customWidth="1"/>
    <col min="6920" max="6920" width="12.85546875" style="4" customWidth="1"/>
    <col min="6921" max="6921" width="15" style="4" customWidth="1"/>
    <col min="6922" max="6922" width="15.140625" style="4" customWidth="1"/>
    <col min="6923" max="6923" width="36" style="4" customWidth="1"/>
    <col min="6924" max="7168" width="9.140625" style="4"/>
    <col min="7169" max="7169" width="4" style="4" customWidth="1"/>
    <col min="7170" max="7170" width="18.85546875" style="4" customWidth="1"/>
    <col min="7171" max="7171" width="30.28515625" style="4" customWidth="1"/>
    <col min="7172" max="7172" width="10.140625" style="4" customWidth="1"/>
    <col min="7173" max="7173" width="9.140625" style="4" customWidth="1"/>
    <col min="7174" max="7174" width="11.5703125" style="4" customWidth="1"/>
    <col min="7175" max="7175" width="11.42578125" style="4" customWidth="1"/>
    <col min="7176" max="7176" width="12.85546875" style="4" customWidth="1"/>
    <col min="7177" max="7177" width="15" style="4" customWidth="1"/>
    <col min="7178" max="7178" width="15.140625" style="4" customWidth="1"/>
    <col min="7179" max="7179" width="36" style="4" customWidth="1"/>
    <col min="7180" max="7424" width="9.140625" style="4"/>
    <col min="7425" max="7425" width="4" style="4" customWidth="1"/>
    <col min="7426" max="7426" width="18.85546875" style="4" customWidth="1"/>
    <col min="7427" max="7427" width="30.28515625" style="4" customWidth="1"/>
    <col min="7428" max="7428" width="10.140625" style="4" customWidth="1"/>
    <col min="7429" max="7429" width="9.140625" style="4" customWidth="1"/>
    <col min="7430" max="7430" width="11.5703125" style="4" customWidth="1"/>
    <col min="7431" max="7431" width="11.42578125" style="4" customWidth="1"/>
    <col min="7432" max="7432" width="12.85546875" style="4" customWidth="1"/>
    <col min="7433" max="7433" width="15" style="4" customWidth="1"/>
    <col min="7434" max="7434" width="15.140625" style="4" customWidth="1"/>
    <col min="7435" max="7435" width="36" style="4" customWidth="1"/>
    <col min="7436" max="7680" width="9.140625" style="4"/>
    <col min="7681" max="7681" width="4" style="4" customWidth="1"/>
    <col min="7682" max="7682" width="18.85546875" style="4" customWidth="1"/>
    <col min="7683" max="7683" width="30.28515625" style="4" customWidth="1"/>
    <col min="7684" max="7684" width="10.140625" style="4" customWidth="1"/>
    <col min="7685" max="7685" width="9.140625" style="4" customWidth="1"/>
    <col min="7686" max="7686" width="11.5703125" style="4" customWidth="1"/>
    <col min="7687" max="7687" width="11.42578125" style="4" customWidth="1"/>
    <col min="7688" max="7688" width="12.85546875" style="4" customWidth="1"/>
    <col min="7689" max="7689" width="15" style="4" customWidth="1"/>
    <col min="7690" max="7690" width="15.140625" style="4" customWidth="1"/>
    <col min="7691" max="7691" width="36" style="4" customWidth="1"/>
    <col min="7692" max="7936" width="9.140625" style="4"/>
    <col min="7937" max="7937" width="4" style="4" customWidth="1"/>
    <col min="7938" max="7938" width="18.85546875" style="4" customWidth="1"/>
    <col min="7939" max="7939" width="30.28515625" style="4" customWidth="1"/>
    <col min="7940" max="7940" width="10.140625" style="4" customWidth="1"/>
    <col min="7941" max="7941" width="9.140625" style="4" customWidth="1"/>
    <col min="7942" max="7942" width="11.5703125" style="4" customWidth="1"/>
    <col min="7943" max="7943" width="11.42578125" style="4" customWidth="1"/>
    <col min="7944" max="7944" width="12.85546875" style="4" customWidth="1"/>
    <col min="7945" max="7945" width="15" style="4" customWidth="1"/>
    <col min="7946" max="7946" width="15.140625" style="4" customWidth="1"/>
    <col min="7947" max="7947" width="36" style="4" customWidth="1"/>
    <col min="7948" max="8192" width="9.140625" style="4"/>
    <col min="8193" max="8193" width="4" style="4" customWidth="1"/>
    <col min="8194" max="8194" width="18.85546875" style="4" customWidth="1"/>
    <col min="8195" max="8195" width="30.28515625" style="4" customWidth="1"/>
    <col min="8196" max="8196" width="10.140625" style="4" customWidth="1"/>
    <col min="8197" max="8197" width="9.140625" style="4" customWidth="1"/>
    <col min="8198" max="8198" width="11.5703125" style="4" customWidth="1"/>
    <col min="8199" max="8199" width="11.42578125" style="4" customWidth="1"/>
    <col min="8200" max="8200" width="12.85546875" style="4" customWidth="1"/>
    <col min="8201" max="8201" width="15" style="4" customWidth="1"/>
    <col min="8202" max="8202" width="15.140625" style="4" customWidth="1"/>
    <col min="8203" max="8203" width="36" style="4" customWidth="1"/>
    <col min="8204" max="8448" width="9.140625" style="4"/>
    <col min="8449" max="8449" width="4" style="4" customWidth="1"/>
    <col min="8450" max="8450" width="18.85546875" style="4" customWidth="1"/>
    <col min="8451" max="8451" width="30.28515625" style="4" customWidth="1"/>
    <col min="8452" max="8452" width="10.140625" style="4" customWidth="1"/>
    <col min="8453" max="8453" width="9.140625" style="4" customWidth="1"/>
    <col min="8454" max="8454" width="11.5703125" style="4" customWidth="1"/>
    <col min="8455" max="8455" width="11.42578125" style="4" customWidth="1"/>
    <col min="8456" max="8456" width="12.85546875" style="4" customWidth="1"/>
    <col min="8457" max="8457" width="15" style="4" customWidth="1"/>
    <col min="8458" max="8458" width="15.140625" style="4" customWidth="1"/>
    <col min="8459" max="8459" width="36" style="4" customWidth="1"/>
    <col min="8460" max="8704" width="9.140625" style="4"/>
    <col min="8705" max="8705" width="4" style="4" customWidth="1"/>
    <col min="8706" max="8706" width="18.85546875" style="4" customWidth="1"/>
    <col min="8707" max="8707" width="30.28515625" style="4" customWidth="1"/>
    <col min="8708" max="8708" width="10.140625" style="4" customWidth="1"/>
    <col min="8709" max="8709" width="9.140625" style="4" customWidth="1"/>
    <col min="8710" max="8710" width="11.5703125" style="4" customWidth="1"/>
    <col min="8711" max="8711" width="11.42578125" style="4" customWidth="1"/>
    <col min="8712" max="8712" width="12.85546875" style="4" customWidth="1"/>
    <col min="8713" max="8713" width="15" style="4" customWidth="1"/>
    <col min="8714" max="8714" width="15.140625" style="4" customWidth="1"/>
    <col min="8715" max="8715" width="36" style="4" customWidth="1"/>
    <col min="8716" max="8960" width="9.140625" style="4"/>
    <col min="8961" max="8961" width="4" style="4" customWidth="1"/>
    <col min="8962" max="8962" width="18.85546875" style="4" customWidth="1"/>
    <col min="8963" max="8963" width="30.28515625" style="4" customWidth="1"/>
    <col min="8964" max="8964" width="10.140625" style="4" customWidth="1"/>
    <col min="8965" max="8965" width="9.140625" style="4" customWidth="1"/>
    <col min="8966" max="8966" width="11.5703125" style="4" customWidth="1"/>
    <col min="8967" max="8967" width="11.42578125" style="4" customWidth="1"/>
    <col min="8968" max="8968" width="12.85546875" style="4" customWidth="1"/>
    <col min="8969" max="8969" width="15" style="4" customWidth="1"/>
    <col min="8970" max="8970" width="15.140625" style="4" customWidth="1"/>
    <col min="8971" max="8971" width="36" style="4" customWidth="1"/>
    <col min="8972" max="9216" width="9.140625" style="4"/>
    <col min="9217" max="9217" width="4" style="4" customWidth="1"/>
    <col min="9218" max="9218" width="18.85546875" style="4" customWidth="1"/>
    <col min="9219" max="9219" width="30.28515625" style="4" customWidth="1"/>
    <col min="9220" max="9220" width="10.140625" style="4" customWidth="1"/>
    <col min="9221" max="9221" width="9.140625" style="4" customWidth="1"/>
    <col min="9222" max="9222" width="11.5703125" style="4" customWidth="1"/>
    <col min="9223" max="9223" width="11.42578125" style="4" customWidth="1"/>
    <col min="9224" max="9224" width="12.85546875" style="4" customWidth="1"/>
    <col min="9225" max="9225" width="15" style="4" customWidth="1"/>
    <col min="9226" max="9226" width="15.140625" style="4" customWidth="1"/>
    <col min="9227" max="9227" width="36" style="4" customWidth="1"/>
    <col min="9228" max="9472" width="9.140625" style="4"/>
    <col min="9473" max="9473" width="4" style="4" customWidth="1"/>
    <col min="9474" max="9474" width="18.85546875" style="4" customWidth="1"/>
    <col min="9475" max="9475" width="30.28515625" style="4" customWidth="1"/>
    <col min="9476" max="9476" width="10.140625" style="4" customWidth="1"/>
    <col min="9477" max="9477" width="9.140625" style="4" customWidth="1"/>
    <col min="9478" max="9478" width="11.5703125" style="4" customWidth="1"/>
    <col min="9479" max="9479" width="11.42578125" style="4" customWidth="1"/>
    <col min="9480" max="9480" width="12.85546875" style="4" customWidth="1"/>
    <col min="9481" max="9481" width="15" style="4" customWidth="1"/>
    <col min="9482" max="9482" width="15.140625" style="4" customWidth="1"/>
    <col min="9483" max="9483" width="36" style="4" customWidth="1"/>
    <col min="9484" max="9728" width="9.140625" style="4"/>
    <col min="9729" max="9729" width="4" style="4" customWidth="1"/>
    <col min="9730" max="9730" width="18.85546875" style="4" customWidth="1"/>
    <col min="9731" max="9731" width="30.28515625" style="4" customWidth="1"/>
    <col min="9732" max="9732" width="10.140625" style="4" customWidth="1"/>
    <col min="9733" max="9733" width="9.140625" style="4" customWidth="1"/>
    <col min="9734" max="9734" width="11.5703125" style="4" customWidth="1"/>
    <col min="9735" max="9735" width="11.42578125" style="4" customWidth="1"/>
    <col min="9736" max="9736" width="12.85546875" style="4" customWidth="1"/>
    <col min="9737" max="9737" width="15" style="4" customWidth="1"/>
    <col min="9738" max="9738" width="15.140625" style="4" customWidth="1"/>
    <col min="9739" max="9739" width="36" style="4" customWidth="1"/>
    <col min="9740" max="9984" width="9.140625" style="4"/>
    <col min="9985" max="9985" width="4" style="4" customWidth="1"/>
    <col min="9986" max="9986" width="18.85546875" style="4" customWidth="1"/>
    <col min="9987" max="9987" width="30.28515625" style="4" customWidth="1"/>
    <col min="9988" max="9988" width="10.140625" style="4" customWidth="1"/>
    <col min="9989" max="9989" width="9.140625" style="4" customWidth="1"/>
    <col min="9990" max="9990" width="11.5703125" style="4" customWidth="1"/>
    <col min="9991" max="9991" width="11.42578125" style="4" customWidth="1"/>
    <col min="9992" max="9992" width="12.85546875" style="4" customWidth="1"/>
    <col min="9993" max="9993" width="15" style="4" customWidth="1"/>
    <col min="9994" max="9994" width="15.140625" style="4" customWidth="1"/>
    <col min="9995" max="9995" width="36" style="4" customWidth="1"/>
    <col min="9996" max="10240" width="9.140625" style="4"/>
    <col min="10241" max="10241" width="4" style="4" customWidth="1"/>
    <col min="10242" max="10242" width="18.85546875" style="4" customWidth="1"/>
    <col min="10243" max="10243" width="30.28515625" style="4" customWidth="1"/>
    <col min="10244" max="10244" width="10.140625" style="4" customWidth="1"/>
    <col min="10245" max="10245" width="9.140625" style="4" customWidth="1"/>
    <col min="10246" max="10246" width="11.5703125" style="4" customWidth="1"/>
    <col min="10247" max="10247" width="11.42578125" style="4" customWidth="1"/>
    <col min="10248" max="10248" width="12.85546875" style="4" customWidth="1"/>
    <col min="10249" max="10249" width="15" style="4" customWidth="1"/>
    <col min="10250" max="10250" width="15.140625" style="4" customWidth="1"/>
    <col min="10251" max="10251" width="36" style="4" customWidth="1"/>
    <col min="10252" max="10496" width="9.140625" style="4"/>
    <col min="10497" max="10497" width="4" style="4" customWidth="1"/>
    <col min="10498" max="10498" width="18.85546875" style="4" customWidth="1"/>
    <col min="10499" max="10499" width="30.28515625" style="4" customWidth="1"/>
    <col min="10500" max="10500" width="10.140625" style="4" customWidth="1"/>
    <col min="10501" max="10501" width="9.140625" style="4" customWidth="1"/>
    <col min="10502" max="10502" width="11.5703125" style="4" customWidth="1"/>
    <col min="10503" max="10503" width="11.42578125" style="4" customWidth="1"/>
    <col min="10504" max="10504" width="12.85546875" style="4" customWidth="1"/>
    <col min="10505" max="10505" width="15" style="4" customWidth="1"/>
    <col min="10506" max="10506" width="15.140625" style="4" customWidth="1"/>
    <col min="10507" max="10507" width="36" style="4" customWidth="1"/>
    <col min="10508" max="10752" width="9.140625" style="4"/>
    <col min="10753" max="10753" width="4" style="4" customWidth="1"/>
    <col min="10754" max="10754" width="18.85546875" style="4" customWidth="1"/>
    <col min="10755" max="10755" width="30.28515625" style="4" customWidth="1"/>
    <col min="10756" max="10756" width="10.140625" style="4" customWidth="1"/>
    <col min="10757" max="10757" width="9.140625" style="4" customWidth="1"/>
    <col min="10758" max="10758" width="11.5703125" style="4" customWidth="1"/>
    <col min="10759" max="10759" width="11.42578125" style="4" customWidth="1"/>
    <col min="10760" max="10760" width="12.85546875" style="4" customWidth="1"/>
    <col min="10761" max="10761" width="15" style="4" customWidth="1"/>
    <col min="10762" max="10762" width="15.140625" style="4" customWidth="1"/>
    <col min="10763" max="10763" width="36" style="4" customWidth="1"/>
    <col min="10764" max="11008" width="9.140625" style="4"/>
    <col min="11009" max="11009" width="4" style="4" customWidth="1"/>
    <col min="11010" max="11010" width="18.85546875" style="4" customWidth="1"/>
    <col min="11011" max="11011" width="30.28515625" style="4" customWidth="1"/>
    <col min="11012" max="11012" width="10.140625" style="4" customWidth="1"/>
    <col min="11013" max="11013" width="9.140625" style="4" customWidth="1"/>
    <col min="11014" max="11014" width="11.5703125" style="4" customWidth="1"/>
    <col min="11015" max="11015" width="11.42578125" style="4" customWidth="1"/>
    <col min="11016" max="11016" width="12.85546875" style="4" customWidth="1"/>
    <col min="11017" max="11017" width="15" style="4" customWidth="1"/>
    <col min="11018" max="11018" width="15.140625" style="4" customWidth="1"/>
    <col min="11019" max="11019" width="36" style="4" customWidth="1"/>
    <col min="11020" max="11264" width="9.140625" style="4"/>
    <col min="11265" max="11265" width="4" style="4" customWidth="1"/>
    <col min="11266" max="11266" width="18.85546875" style="4" customWidth="1"/>
    <col min="11267" max="11267" width="30.28515625" style="4" customWidth="1"/>
    <col min="11268" max="11268" width="10.140625" style="4" customWidth="1"/>
    <col min="11269" max="11269" width="9.140625" style="4" customWidth="1"/>
    <col min="11270" max="11270" width="11.5703125" style="4" customWidth="1"/>
    <col min="11271" max="11271" width="11.42578125" style="4" customWidth="1"/>
    <col min="11272" max="11272" width="12.85546875" style="4" customWidth="1"/>
    <col min="11273" max="11273" width="15" style="4" customWidth="1"/>
    <col min="11274" max="11274" width="15.140625" style="4" customWidth="1"/>
    <col min="11275" max="11275" width="36" style="4" customWidth="1"/>
    <col min="11276" max="11520" width="9.140625" style="4"/>
    <col min="11521" max="11521" width="4" style="4" customWidth="1"/>
    <col min="11522" max="11522" width="18.85546875" style="4" customWidth="1"/>
    <col min="11523" max="11523" width="30.28515625" style="4" customWidth="1"/>
    <col min="11524" max="11524" width="10.140625" style="4" customWidth="1"/>
    <col min="11525" max="11525" width="9.140625" style="4" customWidth="1"/>
    <col min="11526" max="11526" width="11.5703125" style="4" customWidth="1"/>
    <col min="11527" max="11527" width="11.42578125" style="4" customWidth="1"/>
    <col min="11528" max="11528" width="12.85546875" style="4" customWidth="1"/>
    <col min="11529" max="11529" width="15" style="4" customWidth="1"/>
    <col min="11530" max="11530" width="15.140625" style="4" customWidth="1"/>
    <col min="11531" max="11531" width="36" style="4" customWidth="1"/>
    <col min="11532" max="11776" width="9.140625" style="4"/>
    <col min="11777" max="11777" width="4" style="4" customWidth="1"/>
    <col min="11778" max="11778" width="18.85546875" style="4" customWidth="1"/>
    <col min="11779" max="11779" width="30.28515625" style="4" customWidth="1"/>
    <col min="11780" max="11780" width="10.140625" style="4" customWidth="1"/>
    <col min="11781" max="11781" width="9.140625" style="4" customWidth="1"/>
    <col min="11782" max="11782" width="11.5703125" style="4" customWidth="1"/>
    <col min="11783" max="11783" width="11.42578125" style="4" customWidth="1"/>
    <col min="11784" max="11784" width="12.85546875" style="4" customWidth="1"/>
    <col min="11785" max="11785" width="15" style="4" customWidth="1"/>
    <col min="11786" max="11786" width="15.140625" style="4" customWidth="1"/>
    <col min="11787" max="11787" width="36" style="4" customWidth="1"/>
    <col min="11788" max="12032" width="9.140625" style="4"/>
    <col min="12033" max="12033" width="4" style="4" customWidth="1"/>
    <col min="12034" max="12034" width="18.85546875" style="4" customWidth="1"/>
    <col min="12035" max="12035" width="30.28515625" style="4" customWidth="1"/>
    <col min="12036" max="12036" width="10.140625" style="4" customWidth="1"/>
    <col min="12037" max="12037" width="9.140625" style="4" customWidth="1"/>
    <col min="12038" max="12038" width="11.5703125" style="4" customWidth="1"/>
    <col min="12039" max="12039" width="11.42578125" style="4" customWidth="1"/>
    <col min="12040" max="12040" width="12.85546875" style="4" customWidth="1"/>
    <col min="12041" max="12041" width="15" style="4" customWidth="1"/>
    <col min="12042" max="12042" width="15.140625" style="4" customWidth="1"/>
    <col min="12043" max="12043" width="36" style="4" customWidth="1"/>
    <col min="12044" max="12288" width="9.140625" style="4"/>
    <col min="12289" max="12289" width="4" style="4" customWidth="1"/>
    <col min="12290" max="12290" width="18.85546875" style="4" customWidth="1"/>
    <col min="12291" max="12291" width="30.28515625" style="4" customWidth="1"/>
    <col min="12292" max="12292" width="10.140625" style="4" customWidth="1"/>
    <col min="12293" max="12293" width="9.140625" style="4" customWidth="1"/>
    <col min="12294" max="12294" width="11.5703125" style="4" customWidth="1"/>
    <col min="12295" max="12295" width="11.42578125" style="4" customWidth="1"/>
    <col min="12296" max="12296" width="12.85546875" style="4" customWidth="1"/>
    <col min="12297" max="12297" width="15" style="4" customWidth="1"/>
    <col min="12298" max="12298" width="15.140625" style="4" customWidth="1"/>
    <col min="12299" max="12299" width="36" style="4" customWidth="1"/>
    <col min="12300" max="12544" width="9.140625" style="4"/>
    <col min="12545" max="12545" width="4" style="4" customWidth="1"/>
    <col min="12546" max="12546" width="18.85546875" style="4" customWidth="1"/>
    <col min="12547" max="12547" width="30.28515625" style="4" customWidth="1"/>
    <col min="12548" max="12548" width="10.140625" style="4" customWidth="1"/>
    <col min="12549" max="12549" width="9.140625" style="4" customWidth="1"/>
    <col min="12550" max="12550" width="11.5703125" style="4" customWidth="1"/>
    <col min="12551" max="12551" width="11.42578125" style="4" customWidth="1"/>
    <col min="12552" max="12552" width="12.85546875" style="4" customWidth="1"/>
    <col min="12553" max="12553" width="15" style="4" customWidth="1"/>
    <col min="12554" max="12554" width="15.140625" style="4" customWidth="1"/>
    <col min="12555" max="12555" width="36" style="4" customWidth="1"/>
    <col min="12556" max="12800" width="9.140625" style="4"/>
    <col min="12801" max="12801" width="4" style="4" customWidth="1"/>
    <col min="12802" max="12802" width="18.85546875" style="4" customWidth="1"/>
    <col min="12803" max="12803" width="30.28515625" style="4" customWidth="1"/>
    <col min="12804" max="12804" width="10.140625" style="4" customWidth="1"/>
    <col min="12805" max="12805" width="9.140625" style="4" customWidth="1"/>
    <col min="12806" max="12806" width="11.5703125" style="4" customWidth="1"/>
    <col min="12807" max="12807" width="11.42578125" style="4" customWidth="1"/>
    <col min="12808" max="12808" width="12.85546875" style="4" customWidth="1"/>
    <col min="12809" max="12809" width="15" style="4" customWidth="1"/>
    <col min="12810" max="12810" width="15.140625" style="4" customWidth="1"/>
    <col min="12811" max="12811" width="36" style="4" customWidth="1"/>
    <col min="12812" max="13056" width="9.140625" style="4"/>
    <col min="13057" max="13057" width="4" style="4" customWidth="1"/>
    <col min="13058" max="13058" width="18.85546875" style="4" customWidth="1"/>
    <col min="13059" max="13059" width="30.28515625" style="4" customWidth="1"/>
    <col min="13060" max="13060" width="10.140625" style="4" customWidth="1"/>
    <col min="13061" max="13061" width="9.140625" style="4" customWidth="1"/>
    <col min="13062" max="13062" width="11.5703125" style="4" customWidth="1"/>
    <col min="13063" max="13063" width="11.42578125" style="4" customWidth="1"/>
    <col min="13064" max="13064" width="12.85546875" style="4" customWidth="1"/>
    <col min="13065" max="13065" width="15" style="4" customWidth="1"/>
    <col min="13066" max="13066" width="15.140625" style="4" customWidth="1"/>
    <col min="13067" max="13067" width="36" style="4" customWidth="1"/>
    <col min="13068" max="13312" width="9.140625" style="4"/>
    <col min="13313" max="13313" width="4" style="4" customWidth="1"/>
    <col min="13314" max="13314" width="18.85546875" style="4" customWidth="1"/>
    <col min="13315" max="13315" width="30.28515625" style="4" customWidth="1"/>
    <col min="13316" max="13316" width="10.140625" style="4" customWidth="1"/>
    <col min="13317" max="13317" width="9.140625" style="4" customWidth="1"/>
    <col min="13318" max="13318" width="11.5703125" style="4" customWidth="1"/>
    <col min="13319" max="13319" width="11.42578125" style="4" customWidth="1"/>
    <col min="13320" max="13320" width="12.85546875" style="4" customWidth="1"/>
    <col min="13321" max="13321" width="15" style="4" customWidth="1"/>
    <col min="13322" max="13322" width="15.140625" style="4" customWidth="1"/>
    <col min="13323" max="13323" width="36" style="4" customWidth="1"/>
    <col min="13324" max="13568" width="9.140625" style="4"/>
    <col min="13569" max="13569" width="4" style="4" customWidth="1"/>
    <col min="13570" max="13570" width="18.85546875" style="4" customWidth="1"/>
    <col min="13571" max="13571" width="30.28515625" style="4" customWidth="1"/>
    <col min="13572" max="13572" width="10.140625" style="4" customWidth="1"/>
    <col min="13573" max="13573" width="9.140625" style="4" customWidth="1"/>
    <col min="13574" max="13574" width="11.5703125" style="4" customWidth="1"/>
    <col min="13575" max="13575" width="11.42578125" style="4" customWidth="1"/>
    <col min="13576" max="13576" width="12.85546875" style="4" customWidth="1"/>
    <col min="13577" max="13577" width="15" style="4" customWidth="1"/>
    <col min="13578" max="13578" width="15.140625" style="4" customWidth="1"/>
    <col min="13579" max="13579" width="36" style="4" customWidth="1"/>
    <col min="13580" max="13824" width="9.140625" style="4"/>
    <col min="13825" max="13825" width="4" style="4" customWidth="1"/>
    <col min="13826" max="13826" width="18.85546875" style="4" customWidth="1"/>
    <col min="13827" max="13827" width="30.28515625" style="4" customWidth="1"/>
    <col min="13828" max="13828" width="10.140625" style="4" customWidth="1"/>
    <col min="13829" max="13829" width="9.140625" style="4" customWidth="1"/>
    <col min="13830" max="13830" width="11.5703125" style="4" customWidth="1"/>
    <col min="13831" max="13831" width="11.42578125" style="4" customWidth="1"/>
    <col min="13832" max="13832" width="12.85546875" style="4" customWidth="1"/>
    <col min="13833" max="13833" width="15" style="4" customWidth="1"/>
    <col min="13834" max="13834" width="15.140625" style="4" customWidth="1"/>
    <col min="13835" max="13835" width="36" style="4" customWidth="1"/>
    <col min="13836" max="14080" width="9.140625" style="4"/>
    <col min="14081" max="14081" width="4" style="4" customWidth="1"/>
    <col min="14082" max="14082" width="18.85546875" style="4" customWidth="1"/>
    <col min="14083" max="14083" width="30.28515625" style="4" customWidth="1"/>
    <col min="14084" max="14084" width="10.140625" style="4" customWidth="1"/>
    <col min="14085" max="14085" width="9.140625" style="4" customWidth="1"/>
    <col min="14086" max="14086" width="11.5703125" style="4" customWidth="1"/>
    <col min="14087" max="14087" width="11.42578125" style="4" customWidth="1"/>
    <col min="14088" max="14088" width="12.85546875" style="4" customWidth="1"/>
    <col min="14089" max="14089" width="15" style="4" customWidth="1"/>
    <col min="14090" max="14090" width="15.140625" style="4" customWidth="1"/>
    <col min="14091" max="14091" width="36" style="4" customWidth="1"/>
    <col min="14092" max="14336" width="9.140625" style="4"/>
    <col min="14337" max="14337" width="4" style="4" customWidth="1"/>
    <col min="14338" max="14338" width="18.85546875" style="4" customWidth="1"/>
    <col min="14339" max="14339" width="30.28515625" style="4" customWidth="1"/>
    <col min="14340" max="14340" width="10.140625" style="4" customWidth="1"/>
    <col min="14341" max="14341" width="9.140625" style="4" customWidth="1"/>
    <col min="14342" max="14342" width="11.5703125" style="4" customWidth="1"/>
    <col min="14343" max="14343" width="11.42578125" style="4" customWidth="1"/>
    <col min="14344" max="14344" width="12.85546875" style="4" customWidth="1"/>
    <col min="14345" max="14345" width="15" style="4" customWidth="1"/>
    <col min="14346" max="14346" width="15.140625" style="4" customWidth="1"/>
    <col min="14347" max="14347" width="36" style="4" customWidth="1"/>
    <col min="14348" max="14592" width="9.140625" style="4"/>
    <col min="14593" max="14593" width="4" style="4" customWidth="1"/>
    <col min="14594" max="14594" width="18.85546875" style="4" customWidth="1"/>
    <col min="14595" max="14595" width="30.28515625" style="4" customWidth="1"/>
    <col min="14596" max="14596" width="10.140625" style="4" customWidth="1"/>
    <col min="14597" max="14597" width="9.140625" style="4" customWidth="1"/>
    <col min="14598" max="14598" width="11.5703125" style="4" customWidth="1"/>
    <col min="14599" max="14599" width="11.42578125" style="4" customWidth="1"/>
    <col min="14600" max="14600" width="12.85546875" style="4" customWidth="1"/>
    <col min="14601" max="14601" width="15" style="4" customWidth="1"/>
    <col min="14602" max="14602" width="15.140625" style="4" customWidth="1"/>
    <col min="14603" max="14603" width="36" style="4" customWidth="1"/>
    <col min="14604" max="14848" width="9.140625" style="4"/>
    <col min="14849" max="14849" width="4" style="4" customWidth="1"/>
    <col min="14850" max="14850" width="18.85546875" style="4" customWidth="1"/>
    <col min="14851" max="14851" width="30.28515625" style="4" customWidth="1"/>
    <col min="14852" max="14852" width="10.140625" style="4" customWidth="1"/>
    <col min="14853" max="14853" width="9.140625" style="4" customWidth="1"/>
    <col min="14854" max="14854" width="11.5703125" style="4" customWidth="1"/>
    <col min="14855" max="14855" width="11.42578125" style="4" customWidth="1"/>
    <col min="14856" max="14856" width="12.85546875" style="4" customWidth="1"/>
    <col min="14857" max="14857" width="15" style="4" customWidth="1"/>
    <col min="14858" max="14858" width="15.140625" style="4" customWidth="1"/>
    <col min="14859" max="14859" width="36" style="4" customWidth="1"/>
    <col min="14860" max="15104" width="9.140625" style="4"/>
    <col min="15105" max="15105" width="4" style="4" customWidth="1"/>
    <col min="15106" max="15106" width="18.85546875" style="4" customWidth="1"/>
    <col min="15107" max="15107" width="30.28515625" style="4" customWidth="1"/>
    <col min="15108" max="15108" width="10.140625" style="4" customWidth="1"/>
    <col min="15109" max="15109" width="9.140625" style="4" customWidth="1"/>
    <col min="15110" max="15110" width="11.5703125" style="4" customWidth="1"/>
    <col min="15111" max="15111" width="11.42578125" style="4" customWidth="1"/>
    <col min="15112" max="15112" width="12.85546875" style="4" customWidth="1"/>
    <col min="15113" max="15113" width="15" style="4" customWidth="1"/>
    <col min="15114" max="15114" width="15.140625" style="4" customWidth="1"/>
    <col min="15115" max="15115" width="36" style="4" customWidth="1"/>
    <col min="15116" max="15360" width="9.140625" style="4"/>
    <col min="15361" max="15361" width="4" style="4" customWidth="1"/>
    <col min="15362" max="15362" width="18.85546875" style="4" customWidth="1"/>
    <col min="15363" max="15363" width="30.28515625" style="4" customWidth="1"/>
    <col min="15364" max="15364" width="10.140625" style="4" customWidth="1"/>
    <col min="15365" max="15365" width="9.140625" style="4" customWidth="1"/>
    <col min="15366" max="15366" width="11.5703125" style="4" customWidth="1"/>
    <col min="15367" max="15367" width="11.42578125" style="4" customWidth="1"/>
    <col min="15368" max="15368" width="12.85546875" style="4" customWidth="1"/>
    <col min="15369" max="15369" width="15" style="4" customWidth="1"/>
    <col min="15370" max="15370" width="15.140625" style="4" customWidth="1"/>
    <col min="15371" max="15371" width="36" style="4" customWidth="1"/>
    <col min="15372" max="15616" width="9.140625" style="4"/>
    <col min="15617" max="15617" width="4" style="4" customWidth="1"/>
    <col min="15618" max="15618" width="18.85546875" style="4" customWidth="1"/>
    <col min="15619" max="15619" width="30.28515625" style="4" customWidth="1"/>
    <col min="15620" max="15620" width="10.140625" style="4" customWidth="1"/>
    <col min="15621" max="15621" width="9.140625" style="4" customWidth="1"/>
    <col min="15622" max="15622" width="11.5703125" style="4" customWidth="1"/>
    <col min="15623" max="15623" width="11.42578125" style="4" customWidth="1"/>
    <col min="15624" max="15624" width="12.85546875" style="4" customWidth="1"/>
    <col min="15625" max="15625" width="15" style="4" customWidth="1"/>
    <col min="15626" max="15626" width="15.140625" style="4" customWidth="1"/>
    <col min="15627" max="15627" width="36" style="4" customWidth="1"/>
    <col min="15628" max="15872" width="9.140625" style="4"/>
    <col min="15873" max="15873" width="4" style="4" customWidth="1"/>
    <col min="15874" max="15874" width="18.85546875" style="4" customWidth="1"/>
    <col min="15875" max="15875" width="30.28515625" style="4" customWidth="1"/>
    <col min="15876" max="15876" width="10.140625" style="4" customWidth="1"/>
    <col min="15877" max="15877" width="9.140625" style="4" customWidth="1"/>
    <col min="15878" max="15878" width="11.5703125" style="4" customWidth="1"/>
    <col min="15879" max="15879" width="11.42578125" style="4" customWidth="1"/>
    <col min="15880" max="15880" width="12.85546875" style="4" customWidth="1"/>
    <col min="15881" max="15881" width="15" style="4" customWidth="1"/>
    <col min="15882" max="15882" width="15.140625" style="4" customWidth="1"/>
    <col min="15883" max="15883" width="36" style="4" customWidth="1"/>
    <col min="15884" max="16128" width="9.140625" style="4"/>
    <col min="16129" max="16129" width="4" style="4" customWidth="1"/>
    <col min="16130" max="16130" width="18.85546875" style="4" customWidth="1"/>
    <col min="16131" max="16131" width="30.28515625" style="4" customWidth="1"/>
    <col min="16132" max="16132" width="10.140625" style="4" customWidth="1"/>
    <col min="16133" max="16133" width="9.140625" style="4" customWidth="1"/>
    <col min="16134" max="16134" width="11.5703125" style="4" customWidth="1"/>
    <col min="16135" max="16135" width="11.42578125" style="4" customWidth="1"/>
    <col min="16136" max="16136" width="12.85546875" style="4" customWidth="1"/>
    <col min="16137" max="16137" width="15" style="4" customWidth="1"/>
    <col min="16138" max="16138" width="15.140625" style="4" customWidth="1"/>
    <col min="16139" max="16139" width="36" style="4" customWidth="1"/>
    <col min="16140" max="16384" width="9.140625" style="4"/>
  </cols>
  <sheetData>
    <row r="1" spans="1:7" ht="15" x14ac:dyDescent="0.25">
      <c r="D1" s="5"/>
      <c r="G1" s="6" t="s">
        <v>0</v>
      </c>
    </row>
    <row r="2" spans="1:7" ht="18.75" customHeight="1" x14ac:dyDescent="0.25">
      <c r="A2" s="4" t="s">
        <v>1</v>
      </c>
      <c r="D2" s="5"/>
      <c r="G2" s="6" t="s">
        <v>2</v>
      </c>
    </row>
    <row r="3" spans="1:7" ht="13.5" customHeight="1" x14ac:dyDescent="0.25">
      <c r="D3" s="5"/>
      <c r="G3" s="6" t="s">
        <v>3</v>
      </c>
    </row>
    <row r="4" spans="1:7" ht="15" x14ac:dyDescent="0.25">
      <c r="D4" s="5"/>
      <c r="G4" s="6" t="s">
        <v>4</v>
      </c>
    </row>
    <row r="5" spans="1:7" ht="14.25" x14ac:dyDescent="0.3">
      <c r="A5" s="1"/>
      <c r="B5" s="47" t="s">
        <v>52</v>
      </c>
      <c r="C5" s="1"/>
      <c r="D5" s="5"/>
    </row>
    <row r="6" spans="1:7" ht="14.25" x14ac:dyDescent="0.3">
      <c r="A6" s="47" t="s">
        <v>123</v>
      </c>
      <c r="B6" s="1"/>
      <c r="C6" s="1"/>
      <c r="D6" s="5"/>
    </row>
    <row r="7" spans="1:7" ht="14.25" x14ac:dyDescent="0.3">
      <c r="A7" s="48" t="s">
        <v>50</v>
      </c>
      <c r="B7" s="1"/>
      <c r="C7" s="1"/>
      <c r="D7" s="5"/>
    </row>
    <row r="8" spans="1:7" ht="14.25" x14ac:dyDescent="0.3">
      <c r="A8" s="48"/>
      <c r="B8" s="47" t="s">
        <v>124</v>
      </c>
      <c r="C8" s="1"/>
      <c r="D8" s="5"/>
    </row>
    <row r="9" spans="1:7" ht="13.5" thickBot="1" x14ac:dyDescent="0.25">
      <c r="A9" s="111"/>
      <c r="B9" s="112"/>
    </row>
    <row r="10" spans="1:7" x14ac:dyDescent="0.2">
      <c r="A10" s="113" t="s">
        <v>125</v>
      </c>
      <c r="B10" s="113" t="s">
        <v>7</v>
      </c>
      <c r="C10" s="113" t="s">
        <v>8</v>
      </c>
      <c r="D10" s="113" t="s">
        <v>126</v>
      </c>
      <c r="E10" s="114" t="s">
        <v>127</v>
      </c>
      <c r="F10" s="115" t="s">
        <v>128</v>
      </c>
      <c r="G10" s="116"/>
    </row>
    <row r="11" spans="1:7" ht="69.75" customHeight="1" thickBot="1" x14ac:dyDescent="0.25">
      <c r="A11" s="62"/>
      <c r="B11" s="62"/>
      <c r="C11" s="62"/>
      <c r="D11" s="62"/>
      <c r="E11" s="117"/>
      <c r="F11" s="118" t="s">
        <v>129</v>
      </c>
      <c r="G11" s="119" t="s">
        <v>130</v>
      </c>
    </row>
    <row r="12" spans="1:7" ht="25.5" customHeight="1" x14ac:dyDescent="0.2">
      <c r="A12" s="120">
        <v>1</v>
      </c>
      <c r="B12" s="121" t="s">
        <v>131</v>
      </c>
      <c r="C12" s="122" t="s">
        <v>132</v>
      </c>
      <c r="D12" s="123">
        <v>500</v>
      </c>
      <c r="E12" s="124">
        <f>F12+G12</f>
        <v>585.75</v>
      </c>
      <c r="F12" s="124">
        <v>504.49</v>
      </c>
      <c r="G12" s="125">
        <v>81.260000000000005</v>
      </c>
    </row>
    <row r="13" spans="1:7" ht="15.75" customHeight="1" x14ac:dyDescent="0.2">
      <c r="A13" s="126"/>
      <c r="B13" s="127"/>
      <c r="C13" s="128" t="s">
        <v>133</v>
      </c>
      <c r="D13" s="129"/>
      <c r="E13" s="130"/>
      <c r="F13" s="130"/>
      <c r="G13" s="131"/>
    </row>
    <row r="14" spans="1:7" ht="26.25" customHeight="1" x14ac:dyDescent="0.2">
      <c r="A14" s="126"/>
      <c r="B14" s="127"/>
      <c r="C14" s="132" t="s">
        <v>134</v>
      </c>
      <c r="D14" s="129"/>
      <c r="E14" s="130"/>
      <c r="F14" s="130"/>
      <c r="G14" s="131"/>
    </row>
    <row r="15" spans="1:7" ht="14.25" customHeight="1" x14ac:dyDescent="0.2">
      <c r="A15" s="126"/>
      <c r="B15" s="127"/>
      <c r="C15" s="128" t="s">
        <v>135</v>
      </c>
      <c r="D15" s="129"/>
      <c r="E15" s="130"/>
      <c r="F15" s="130"/>
      <c r="G15" s="131"/>
    </row>
    <row r="16" spans="1:7" ht="25.5" x14ac:dyDescent="0.2">
      <c r="A16" s="126"/>
      <c r="B16" s="127"/>
      <c r="C16" s="128" t="s">
        <v>136</v>
      </c>
      <c r="D16" s="129"/>
      <c r="E16" s="130"/>
      <c r="F16" s="130"/>
      <c r="G16" s="131"/>
    </row>
    <row r="17" spans="1:7" ht="25.5" x14ac:dyDescent="0.2">
      <c r="A17" s="126"/>
      <c r="B17" s="127"/>
      <c r="C17" s="133" t="s">
        <v>137</v>
      </c>
      <c r="D17" s="129"/>
      <c r="E17" s="130"/>
      <c r="F17" s="130"/>
      <c r="G17" s="131"/>
    </row>
    <row r="18" spans="1:7" ht="16.5" customHeight="1" thickBot="1" x14ac:dyDescent="0.25">
      <c r="A18" s="126"/>
      <c r="B18" s="127"/>
      <c r="C18" s="134" t="s">
        <v>138</v>
      </c>
      <c r="D18" s="129"/>
      <c r="E18" s="130"/>
      <c r="F18" s="130"/>
      <c r="G18" s="135"/>
    </row>
    <row r="19" spans="1:7" ht="18" customHeight="1" x14ac:dyDescent="0.2">
      <c r="A19" s="120">
        <v>2</v>
      </c>
      <c r="B19" s="121" t="s">
        <v>139</v>
      </c>
      <c r="C19" s="136" t="s">
        <v>140</v>
      </c>
      <c r="D19" s="137">
        <v>300</v>
      </c>
      <c r="E19" s="125">
        <f>F19+G19</f>
        <v>16.25</v>
      </c>
      <c r="F19" s="125">
        <v>0</v>
      </c>
      <c r="G19" s="125">
        <v>16.25</v>
      </c>
    </row>
    <row r="20" spans="1:7" ht="15.75" customHeight="1" x14ac:dyDescent="0.2">
      <c r="A20" s="126"/>
      <c r="B20" s="127"/>
      <c r="C20" s="138" t="s">
        <v>141</v>
      </c>
      <c r="D20" s="139"/>
      <c r="E20" s="131"/>
      <c r="F20" s="131"/>
      <c r="G20" s="131"/>
    </row>
    <row r="21" spans="1:7" ht="27" customHeight="1" x14ac:dyDescent="0.2">
      <c r="A21" s="126"/>
      <c r="B21" s="127"/>
      <c r="C21" s="140" t="s">
        <v>142</v>
      </c>
      <c r="D21" s="139"/>
      <c r="E21" s="131"/>
      <c r="F21" s="131"/>
      <c r="G21" s="131"/>
    </row>
    <row r="22" spans="1:7" ht="15.75" customHeight="1" thickBot="1" x14ac:dyDescent="0.25">
      <c r="A22" s="126"/>
      <c r="B22" s="127"/>
      <c r="C22" s="141" t="s">
        <v>143</v>
      </c>
      <c r="D22" s="139"/>
      <c r="E22" s="131"/>
      <c r="F22" s="131"/>
      <c r="G22" s="131"/>
    </row>
    <row r="23" spans="1:7" ht="27.75" customHeight="1" x14ac:dyDescent="0.2">
      <c r="A23" s="142">
        <v>3</v>
      </c>
      <c r="B23" s="121" t="s">
        <v>144</v>
      </c>
      <c r="C23" s="143" t="s">
        <v>145</v>
      </c>
      <c r="D23" s="144">
        <v>250</v>
      </c>
      <c r="E23" s="145">
        <f>F23+G23</f>
        <v>225.26</v>
      </c>
      <c r="F23" s="145">
        <v>31.62</v>
      </c>
      <c r="G23" s="145">
        <v>193.64</v>
      </c>
    </row>
    <row r="24" spans="1:7" ht="15.75" customHeight="1" x14ac:dyDescent="0.2">
      <c r="A24" s="146"/>
      <c r="B24" s="127"/>
      <c r="C24" s="138" t="s">
        <v>146</v>
      </c>
      <c r="D24" s="147"/>
      <c r="E24" s="148"/>
      <c r="F24" s="148"/>
      <c r="G24" s="148"/>
    </row>
    <row r="25" spans="1:7" ht="25.5" customHeight="1" x14ac:dyDescent="0.2">
      <c r="A25" s="146"/>
      <c r="B25" s="127"/>
      <c r="C25" s="138" t="s">
        <v>147</v>
      </c>
      <c r="D25" s="147"/>
      <c r="E25" s="148"/>
      <c r="F25" s="148"/>
      <c r="G25" s="148"/>
    </row>
    <row r="26" spans="1:7" ht="27" customHeight="1" x14ac:dyDescent="0.2">
      <c r="A26" s="146"/>
      <c r="B26" s="127"/>
      <c r="C26" s="138" t="s">
        <v>148</v>
      </c>
      <c r="D26" s="149"/>
      <c r="E26" s="148"/>
      <c r="F26" s="148"/>
      <c r="G26" s="148"/>
    </row>
    <row r="27" spans="1:7" ht="25.5" customHeight="1" thickBot="1" x14ac:dyDescent="0.25">
      <c r="A27" s="146"/>
      <c r="B27" s="127"/>
      <c r="C27" s="141" t="s">
        <v>149</v>
      </c>
      <c r="D27" s="149"/>
      <c r="E27" s="148"/>
      <c r="F27" s="148"/>
      <c r="G27" s="148"/>
    </row>
    <row r="28" spans="1:7" ht="27.75" customHeight="1" thickBot="1" x14ac:dyDescent="0.25">
      <c r="A28" s="150"/>
      <c r="B28" s="151"/>
      <c r="C28" s="152" t="s">
        <v>150</v>
      </c>
      <c r="D28" s="153"/>
      <c r="E28" s="154"/>
      <c r="F28" s="154"/>
      <c r="G28" s="154"/>
    </row>
    <row r="29" spans="1:7" ht="26.25" customHeight="1" x14ac:dyDescent="0.2">
      <c r="A29" s="126">
        <v>4</v>
      </c>
      <c r="B29" s="121" t="s">
        <v>151</v>
      </c>
      <c r="C29" s="155" t="s">
        <v>152</v>
      </c>
      <c r="D29" s="114">
        <v>250</v>
      </c>
      <c r="E29" s="125">
        <f>F29+G29</f>
        <v>81.789999999999992</v>
      </c>
      <c r="F29" s="125">
        <v>15.35</v>
      </c>
      <c r="G29" s="125">
        <v>66.44</v>
      </c>
    </row>
    <row r="30" spans="1:7" ht="15.75" customHeight="1" thickBot="1" x14ac:dyDescent="0.25">
      <c r="A30" s="126"/>
      <c r="B30" s="156"/>
      <c r="C30" s="157" t="s">
        <v>153</v>
      </c>
      <c r="D30" s="158"/>
      <c r="E30" s="135"/>
      <c r="F30" s="135"/>
      <c r="G30" s="135"/>
    </row>
    <row r="31" spans="1:7" ht="27" customHeight="1" x14ac:dyDescent="0.2">
      <c r="A31" s="120">
        <v>5</v>
      </c>
      <c r="B31" s="121" t="s">
        <v>154</v>
      </c>
      <c r="C31" s="159" t="s">
        <v>155</v>
      </c>
      <c r="D31" s="160">
        <v>5200</v>
      </c>
      <c r="E31" s="161">
        <f>F31+G31</f>
        <v>4326.28</v>
      </c>
      <c r="F31" s="161">
        <v>1721.11</v>
      </c>
      <c r="G31" s="161">
        <v>2605.17</v>
      </c>
    </row>
    <row r="32" spans="1:7" ht="24.75" customHeight="1" x14ac:dyDescent="0.2">
      <c r="A32" s="126"/>
      <c r="B32" s="127"/>
      <c r="C32" s="162" t="s">
        <v>156</v>
      </c>
      <c r="D32" s="163"/>
      <c r="E32" s="164"/>
      <c r="F32" s="164"/>
      <c r="G32" s="164"/>
    </row>
    <row r="33" spans="1:7" ht="27" customHeight="1" thickBot="1" x14ac:dyDescent="0.25">
      <c r="A33" s="126"/>
      <c r="B33" s="127"/>
      <c r="C33" s="165" t="s">
        <v>157</v>
      </c>
      <c r="D33" s="163"/>
      <c r="E33" s="164"/>
      <c r="F33" s="164"/>
      <c r="G33" s="164"/>
    </row>
    <row r="34" spans="1:7" ht="13.5" thickBot="1" x14ac:dyDescent="0.25">
      <c r="A34" s="166"/>
      <c r="B34" s="167" t="s">
        <v>46</v>
      </c>
      <c r="C34" s="168"/>
      <c r="D34" s="169">
        <f>SUM(D12:D33)</f>
        <v>6500</v>
      </c>
      <c r="E34" s="170">
        <f>SUM(E12:E33)</f>
        <v>5235.33</v>
      </c>
      <c r="F34" s="171">
        <f>SUM(F12:F33)</f>
        <v>2272.5699999999997</v>
      </c>
      <c r="G34" s="172">
        <f>SUM(G12:G33)</f>
        <v>2962.76</v>
      </c>
    </row>
    <row r="35" spans="1:7" x14ac:dyDescent="0.2">
      <c r="A35" s="173"/>
      <c r="B35" s="174"/>
      <c r="C35" s="174"/>
      <c r="D35" s="175"/>
      <c r="E35" s="175"/>
      <c r="F35" s="176"/>
      <c r="G35" s="177"/>
    </row>
    <row r="36" spans="1:7" x14ac:dyDescent="0.2">
      <c r="B36" s="4" t="s">
        <v>158</v>
      </c>
      <c r="F36" s="178"/>
      <c r="G36" s="179"/>
    </row>
    <row r="37" spans="1:7" x14ac:dyDescent="0.2">
      <c r="B37" s="180">
        <v>42998</v>
      </c>
      <c r="F37" s="181"/>
      <c r="G37" s="182"/>
    </row>
    <row r="38" spans="1:7" x14ac:dyDescent="0.2">
      <c r="B38" s="180"/>
      <c r="F38" s="181"/>
    </row>
    <row r="39" spans="1:7" x14ac:dyDescent="0.2">
      <c r="B39" s="180"/>
      <c r="F39" s="181"/>
    </row>
    <row r="40" spans="1:7" x14ac:dyDescent="0.2">
      <c r="B40" s="180"/>
      <c r="F40" s="181"/>
    </row>
    <row r="41" spans="1:7" x14ac:dyDescent="0.2">
      <c r="B41" s="180"/>
      <c r="F41" s="181"/>
    </row>
  </sheetData>
  <mergeCells count="35">
    <mergeCell ref="F31:F33"/>
    <mergeCell ref="G31:G33"/>
    <mergeCell ref="F23:F28"/>
    <mergeCell ref="G23:G28"/>
    <mergeCell ref="A29:A30"/>
    <mergeCell ref="B29:B30"/>
    <mergeCell ref="D29:D30"/>
    <mergeCell ref="E29:E30"/>
    <mergeCell ref="F29:F30"/>
    <mergeCell ref="G29:G30"/>
    <mergeCell ref="F12:F18"/>
    <mergeCell ref="G12:G18"/>
    <mergeCell ref="A19:A22"/>
    <mergeCell ref="B19:B22"/>
    <mergeCell ref="D19:D22"/>
    <mergeCell ref="E19:E22"/>
    <mergeCell ref="F19:F22"/>
    <mergeCell ref="G19:G22"/>
    <mergeCell ref="A10:A11"/>
    <mergeCell ref="B10:B11"/>
    <mergeCell ref="C10:C11"/>
    <mergeCell ref="D10:D11"/>
    <mergeCell ref="E10:E11"/>
    <mergeCell ref="A12:A18"/>
    <mergeCell ref="B12:B18"/>
    <mergeCell ref="D12:D18"/>
    <mergeCell ref="E12:E18"/>
    <mergeCell ref="A23:A28"/>
    <mergeCell ref="B23:B28"/>
    <mergeCell ref="D23:D28"/>
    <mergeCell ref="E23:E28"/>
    <mergeCell ref="A31:A33"/>
    <mergeCell ref="B31:B33"/>
    <mergeCell ref="D31:D33"/>
    <mergeCell ref="E31:E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за апр-май17</vt:lpstr>
      <vt:lpstr>Отчет за 16-17уч.г</vt:lpstr>
      <vt:lpstr>Сводный 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2017-09-22T06:29:43Z</dcterms:modified>
</cp:coreProperties>
</file>