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 activeTab="1"/>
  </bookViews>
  <sheets>
    <sheet name="Налоги" sheetId="1" r:id="rId1"/>
    <sheet name="ОТЧЕТ для сайта" sheetId="2" r:id="rId2"/>
    <sheet name="лист1" sheetId="3" r:id="rId3"/>
    <sheet name="лист2" sheetId="4" r:id="rId4"/>
  </sheets>
  <calcPr calcId="144525"/>
</workbook>
</file>

<file path=xl/calcChain.xml><?xml version="1.0" encoding="utf-8"?>
<calcChain xmlns="http://schemas.openxmlformats.org/spreadsheetml/2006/main">
  <c r="B101" i="2" l="1"/>
  <c r="E99" i="2"/>
  <c r="D98" i="2"/>
  <c r="F94" i="2"/>
  <c r="F93" i="2"/>
  <c r="F92" i="2"/>
  <c r="F91" i="2"/>
  <c r="G97" i="2" s="1"/>
  <c r="F88" i="2"/>
  <c r="E87" i="2"/>
  <c r="E98" i="2" s="1"/>
  <c r="F82" i="2"/>
  <c r="F98" i="2" s="1"/>
  <c r="E82" i="2"/>
  <c r="G81" i="2"/>
  <c r="E78" i="2"/>
  <c r="G77" i="2"/>
  <c r="E72" i="2"/>
  <c r="G71" i="2"/>
  <c r="E66" i="2"/>
  <c r="B63" i="2"/>
  <c r="E47" i="2"/>
  <c r="D46" i="2"/>
  <c r="F45" i="2"/>
  <c r="F35" i="2"/>
  <c r="F34" i="2"/>
  <c r="F33" i="2"/>
  <c r="F31" i="2"/>
  <c r="F29" i="2"/>
  <c r="F28" i="2"/>
  <c r="F27" i="2"/>
  <c r="F26" i="2"/>
  <c r="F24" i="2"/>
  <c r="G45" i="2" s="1"/>
  <c r="F23" i="2"/>
  <c r="E22" i="2"/>
  <c r="E46" i="2" s="1"/>
  <c r="F19" i="2"/>
  <c r="F46" i="2" s="1"/>
  <c r="F48" i="2" s="1"/>
  <c r="E19" i="2"/>
  <c r="G18" i="2"/>
  <c r="E17" i="2"/>
  <c r="G12" i="2"/>
  <c r="E11" i="2"/>
  <c r="G21" i="2" l="1"/>
  <c r="G86" i="2"/>
  <c r="E15" i="1"/>
</calcChain>
</file>

<file path=xl/sharedStrings.xml><?xml version="1.0" encoding="utf-8"?>
<sst xmlns="http://schemas.openxmlformats.org/spreadsheetml/2006/main" count="132" uniqueCount="103">
  <si>
    <t>МАОУ "ЛИЦЕЙ № 77 Г.ЧЕЛЯБИНСКА"</t>
  </si>
  <si>
    <t>Наименование налога</t>
  </si>
  <si>
    <t>Сумма</t>
  </si>
  <si>
    <t>ед.изм.</t>
  </si>
  <si>
    <t>ИМУЩЕСТВО</t>
  </si>
  <si>
    <t>руб.</t>
  </si>
  <si>
    <t>ЗЕМЛЯ</t>
  </si>
  <si>
    <t>итого:</t>
  </si>
  <si>
    <t>Бухгалтер:   Сюникаева С.Р.</t>
  </si>
  <si>
    <t>СУММЫ    ПЛАТЕЖЕЙ   ПО</t>
  </si>
  <si>
    <t>2015 года</t>
  </si>
  <si>
    <t xml:space="preserve">НАЛОГАМ  ЗА  4 КВАРТАЛ  </t>
  </si>
  <si>
    <t xml:space="preserve">Принято  на  Совете  лицея  </t>
  </si>
  <si>
    <t xml:space="preserve">                                                                                                                                           </t>
  </si>
  <si>
    <t>_____________________20___г.</t>
  </si>
  <si>
    <t xml:space="preserve">Председатель  Совета лицея  </t>
  </si>
  <si>
    <t>_________________Хлызова Д.И.</t>
  </si>
  <si>
    <t>Отчет о расходовании средств, поступивших от ЧГОФРЛ "ПлаДиС"  согласно</t>
  </si>
  <si>
    <t>сметы  расходов  целевых  родительских средств  на 2015-2016 учебный год.</t>
  </si>
  <si>
    <t>с   18.11.15   по   21.01.2016   года</t>
  </si>
  <si>
    <t>№</t>
  </si>
  <si>
    <t>Наименование подпрограмм</t>
  </si>
  <si>
    <t>Перечень финансируемых мероприятий</t>
  </si>
  <si>
    <t>Необходимые финансовые средства. Всего тыс. руб.</t>
  </si>
  <si>
    <t>Израсходовано с начала года.  (тыс.руб.)</t>
  </si>
  <si>
    <t>Израсходовано за отчетный период.          (руб).</t>
  </si>
  <si>
    <r>
      <t xml:space="preserve">Подпрограмма 1. </t>
    </r>
    <r>
      <rPr>
        <b/>
        <sz val="9"/>
        <rFont val="Times New Roman"/>
        <family val="1"/>
        <charset val="204"/>
      </rPr>
      <t>Инновационная деятельность. Реализация ФГОС</t>
    </r>
  </si>
  <si>
    <t>1. Внедрение инновационных образовательных моделей и технологий, реализация инновационных проектов.</t>
  </si>
  <si>
    <t>9. Реализация программы «Школьный учебник».</t>
  </si>
  <si>
    <t xml:space="preserve">10.Развитие системы оценки качества образования.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</si>
  <si>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Подпрограмма 2.</t>
  </si>
  <si>
    <t>1. Вовлечение обучающихся в социальную практику.</t>
  </si>
  <si>
    <t>Социализация и</t>
  </si>
  <si>
    <t>2. Развитие системы доступного и эффективного дополнительного образования и внеурочной деятельности.</t>
  </si>
  <si>
    <t>эффективная саморелизация обучающихся</t>
  </si>
  <si>
    <t>9. Профилактика правонарушений и безнадзорности обучающихся.</t>
  </si>
  <si>
    <r>
      <t xml:space="preserve">Подпрограмма 3. </t>
    </r>
    <r>
      <rPr>
        <b/>
        <sz val="9"/>
        <rFont val="Times New Roman"/>
        <family val="1"/>
        <charset val="204"/>
      </rPr>
      <t>Поддержка одаренных и перспективных детей</t>
    </r>
  </si>
  <si>
    <r>
      <t>1. Совершенствование методической и МТБ базы для организации работы по развитию одаренности обучающихся</t>
    </r>
    <r>
      <rPr>
        <b/>
        <sz val="9"/>
        <rFont val="Times New Roman"/>
        <family val="1"/>
        <charset val="204"/>
      </rPr>
      <t xml:space="preserve">                  </t>
    </r>
  </si>
  <si>
    <t>9.Финансирование  участия  обучающихся в городских, региональных, российских олимпиадах и конкурсах.</t>
  </si>
  <si>
    <r>
      <t>Подпрограмма 4.</t>
    </r>
    <r>
      <rPr>
        <b/>
        <sz val="9"/>
        <rFont val="Times New Roman"/>
        <family val="1"/>
        <charset val="204"/>
      </rPr>
      <t xml:space="preserve"> Развитие кадрового потенциала</t>
    </r>
  </si>
  <si>
    <t>1. Повышение квалификации педагогических работников по вопросам реализации ФГОС, развитие профессионального мастерства педагогического коллектива.</t>
  </si>
  <si>
    <t>потенциала</t>
  </si>
  <si>
    <t>5. Ежегодный отчет о деятельности лаборатории «Развитие педагогического потенциала».</t>
  </si>
  <si>
    <t xml:space="preserve">7. Стимулирование деятельности педагогических работников, активно участвующих в диссеминации инновационного опыта, конкурсах профессионального мастерства.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</si>
  <si>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Подпрограмма 5. </t>
    </r>
    <r>
      <rPr>
        <b/>
        <sz val="9"/>
        <rFont val="Times New Roman"/>
        <family val="1"/>
        <charset val="204"/>
      </rPr>
      <t>Развитие инфраструктуры</t>
    </r>
  </si>
  <si>
    <r>
      <t xml:space="preserve">1.Развитие инфраструктуры образовательного учреждения (ремонтные работы, благоустройство территории, приобретение современной техники, учебного, лабораторного  оборудования). </t>
    </r>
    <r>
      <rPr>
        <sz val="9"/>
        <color indexed="10"/>
        <rFont val="Times New Roman"/>
        <family val="1"/>
        <charset val="204"/>
      </rPr>
      <t xml:space="preserve"> </t>
    </r>
  </si>
  <si>
    <t xml:space="preserve"> - Договор с охранным предприятием</t>
  </si>
  <si>
    <t xml:space="preserve"> - ТО пожарной сигнализации</t>
  </si>
  <si>
    <t xml:space="preserve"> - оплата услуг связи, Интернет</t>
  </si>
  <si>
    <t xml:space="preserve"> - заправка картриджей, диагностика комп-ов</t>
  </si>
  <si>
    <t xml:space="preserve"> - услуги в сфере закупок</t>
  </si>
  <si>
    <t xml:space="preserve"> - комплектующие для оргтехники</t>
  </si>
  <si>
    <t xml:space="preserve"> - канцтовары</t>
  </si>
  <si>
    <t xml:space="preserve"> - неисключительные права на ПО</t>
  </si>
  <si>
    <t xml:space="preserve"> - стройматериалы</t>
  </si>
  <si>
    <t xml:space="preserve"> - печать, штампы</t>
  </si>
  <si>
    <t xml:space="preserve"> - компьютер и проектор (к.27)</t>
  </si>
  <si>
    <t xml:space="preserve"> - принтеры (дтц, к.49)</t>
  </si>
  <si>
    <t xml:space="preserve"> - ноутбук (дтц,каб.39б)</t>
  </si>
  <si>
    <t xml:space="preserve"> - телевизор (к.48)</t>
  </si>
  <si>
    <t xml:space="preserve"> - замена монитора (каб.29а)</t>
  </si>
  <si>
    <t xml:space="preserve"> - видеорегистратор (пост охраны)</t>
  </si>
  <si>
    <t xml:space="preserve"> - вывеска входная</t>
  </si>
  <si>
    <t xml:space="preserve"> - хозтовары (туал.бумага)</t>
  </si>
  <si>
    <t>3.Развитие системы здоровьесберегающих и безопасных условий организации образовательного процесса:</t>
  </si>
  <si>
    <t xml:space="preserve"> - медикаменты</t>
  </si>
  <si>
    <t xml:space="preserve"> - вода бутилированная</t>
  </si>
  <si>
    <t xml:space="preserve"> - профилактика и мойка диспенсеров</t>
  </si>
  <si>
    <t xml:space="preserve"> - з/плата медработников (за 2 мес.)</t>
  </si>
  <si>
    <t>Итого:</t>
  </si>
  <si>
    <t>Исполнитель:</t>
  </si>
  <si>
    <t>С.Р. Сюникаева</t>
  </si>
  <si>
    <t>ЧГОФРЛ "ПлаДиС"</t>
  </si>
  <si>
    <t>Отчет о расходовании средств   согласно</t>
  </si>
  <si>
    <t>сметы расходов целевых родительских средств на 2014-2015 учебный год.</t>
  </si>
  <si>
    <t>Необх-ые финансовые средства. Всего тыс. руб.</t>
  </si>
  <si>
    <t>2. Обеспечение функционирования лицея в режиме ресурсного центра.</t>
  </si>
  <si>
    <t>8. Нормативно-правовое и учебно-методическое  обеспечение реализации ФГОС.</t>
  </si>
  <si>
    <t xml:space="preserve"> - подписка "Ветеран Урала"</t>
  </si>
  <si>
    <t>Социализация и эффективная</t>
  </si>
  <si>
    <t>самореализация обучающихся.</t>
  </si>
  <si>
    <t>4. Проведение мероприятий, способствующих формированию нравственной и гражданской позиции  обучающихся по отношению к лицею, городу, региону, России.</t>
  </si>
  <si>
    <t xml:space="preserve"> - оформление шарами 1 сентября</t>
  </si>
  <si>
    <t>8. Развитие системы  ученического самоуправления.</t>
  </si>
  <si>
    <r>
      <t xml:space="preserve">Подпрограмма 3. </t>
    </r>
    <r>
      <rPr>
        <b/>
        <sz val="9"/>
        <rFont val="Times New Roman"/>
        <family val="1"/>
        <charset val="204"/>
      </rPr>
      <t>Поддержка одаренных и перспективных детей</t>
    </r>
    <r>
      <rPr>
        <sz val="9"/>
        <rFont val="Times New Roman"/>
        <family val="1"/>
        <charset val="204"/>
      </rPr>
      <t>.</t>
    </r>
  </si>
  <si>
    <t>1. Совершенствование методической и материально-технической базы для организации работы по развитию одаренности обучающихся.</t>
  </si>
  <si>
    <t>2. Повышение квалификации педагогических работников в отношении работы с одарёнными и перспективными детьми.</t>
  </si>
  <si>
    <t>8. Поощрение обучающихся за особые успехи в учебно-исследовательской, проектной  деятельности, в различных олимпиадах, конкурсах.</t>
  </si>
  <si>
    <t>9.Финансирование  участия  обучающихся в районно-городских, региональных, российских олимпиадах и конкурсах.</t>
  </si>
  <si>
    <t>3. Обеспечение активного участия педагогов в мероприятиях лаборатории РЦ «Развитие педагогического потенциала».</t>
  </si>
  <si>
    <t>6. Проведение научно-практической конференции педагогов.</t>
  </si>
  <si>
    <r>
      <t xml:space="preserve">1.Развитие инфраструктуры образовательного учреждения (рем.работы, благоустройство территории, приоб-ние совр.техники, учебного, лаб.оборудования). </t>
    </r>
    <r>
      <rPr>
        <sz val="9"/>
        <color indexed="10"/>
        <rFont val="Times New Roman"/>
        <family val="1"/>
        <charset val="204"/>
      </rPr>
      <t xml:space="preserve"> </t>
    </r>
  </si>
  <si>
    <t xml:space="preserve"> - договор с охранным предприятием (за 2 мес.)</t>
  </si>
  <si>
    <t xml:space="preserve"> - ремонт видеокамеры</t>
  </si>
  <si>
    <t xml:space="preserve"> - замена окон ПВХ (каб.12, 22)</t>
  </si>
  <si>
    <t xml:space="preserve"> - почтовые расходы </t>
  </si>
  <si>
    <t xml:space="preserve"> - изготовление дубликатов ключей</t>
  </si>
  <si>
    <t xml:space="preserve"> - транспортные услуги (перевозка детей)</t>
  </si>
  <si>
    <t xml:space="preserve"> - прокат инструмента (вибропила, пароочиститель)</t>
  </si>
  <si>
    <t xml:space="preserve"> - услуги нотариуса</t>
  </si>
  <si>
    <t xml:space="preserve"> - предоплата за замену радиаторов (а\зал)</t>
  </si>
  <si>
    <t>4. Расчетно- кассовое обслуживание банком</t>
  </si>
  <si>
    <t>МАОУ "Лицей №77, г. Челябинска"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</si>
</sst>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9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98">
    <xf numFmtId="0" fontId="0" fillId="0" borderId="0" xfId="0"/>
    <xf numFmtId="0" fontId="1" fillId="0" borderId="0" xfId="0" applyFont="1"/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right"/>
    </xf>
    <xf numFmtId="14" fontId="0" fillId="0" borderId="0" xfId="0" applyNumberFormat="1"/>
    <xf numFmtId="0" fontId="4" fillId="0" borderId="0" xfId="0" applyFont="1"/>
    <xf numFmtId="0" fontId="5" fillId="0" borderId="0" xfId="0" applyFont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top" wrapText="1"/>
    </xf>
    <xf numFmtId="164" fontId="4" fillId="0" borderId="8" xfId="0" applyNumberFormat="1" applyFont="1" applyBorder="1"/>
    <xf numFmtId="0" fontId="4" fillId="0" borderId="9" xfId="0" applyFont="1" applyBorder="1" applyAlignment="1">
      <alignment horizontal="justify" vertical="top" wrapText="1"/>
    </xf>
    <xf numFmtId="164" fontId="4" fillId="0" borderId="10" xfId="0" applyNumberFormat="1" applyFont="1" applyBorder="1"/>
    <xf numFmtId="164" fontId="4" fillId="0" borderId="0" xfId="0" applyNumberFormat="1" applyFont="1"/>
    <xf numFmtId="0" fontId="4" fillId="0" borderId="4" xfId="0" applyFont="1" applyBorder="1" applyAlignment="1">
      <alignment horizontal="justify" vertical="top" wrapText="1"/>
    </xf>
    <xf numFmtId="164" fontId="4" fillId="0" borderId="14" xfId="0" applyNumberFormat="1" applyFont="1" applyBorder="1"/>
    <xf numFmtId="0" fontId="4" fillId="0" borderId="6" xfId="0" applyFont="1" applyBorder="1" applyAlignment="1">
      <alignment vertical="top" wrapText="1"/>
    </xf>
    <xf numFmtId="0" fontId="4" fillId="0" borderId="8" xfId="0" applyFont="1" applyBorder="1" applyAlignment="1">
      <alignment horizontal="justify" vertical="top" wrapText="1"/>
    </xf>
    <xf numFmtId="0" fontId="7" fillId="0" borderId="4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5" xfId="0" applyFont="1" applyBorder="1" applyAlignment="1">
      <alignment horizontal="justify" vertical="top" wrapText="1"/>
    </xf>
    <xf numFmtId="0" fontId="4" fillId="0" borderId="0" xfId="0" applyFont="1" applyBorder="1" applyAlignment="1">
      <alignment vertical="top" wrapText="1"/>
    </xf>
    <xf numFmtId="0" fontId="4" fillId="0" borderId="17" xfId="0" applyFont="1" applyBorder="1" applyAlignment="1">
      <alignment horizontal="justify" vertical="top" wrapText="1"/>
    </xf>
    <xf numFmtId="164" fontId="4" fillId="2" borderId="8" xfId="0" applyNumberFormat="1" applyFont="1" applyFill="1" applyBorder="1"/>
    <xf numFmtId="0" fontId="7" fillId="0" borderId="0" xfId="0" applyFont="1" applyBorder="1" applyAlignment="1">
      <alignment vertical="top" wrapText="1"/>
    </xf>
    <xf numFmtId="164" fontId="4" fillId="2" borderId="10" xfId="0" applyNumberFormat="1" applyFont="1" applyFill="1" applyBorder="1"/>
    <xf numFmtId="0" fontId="4" fillId="0" borderId="13" xfId="0" applyFont="1" applyBorder="1" applyAlignment="1">
      <alignment vertical="top" wrapText="1"/>
    </xf>
    <xf numFmtId="0" fontId="4" fillId="0" borderId="18" xfId="0" applyFont="1" applyBorder="1" applyAlignment="1">
      <alignment horizontal="justify" vertical="top" wrapText="1"/>
    </xf>
    <xf numFmtId="164" fontId="4" fillId="2" borderId="14" xfId="0" applyNumberFormat="1" applyFont="1" applyFill="1" applyBorder="1"/>
    <xf numFmtId="0" fontId="6" fillId="0" borderId="9" xfId="0" applyFont="1" applyFill="1" applyBorder="1" applyAlignment="1">
      <alignment horizontal="right" vertical="top" wrapText="1"/>
    </xf>
    <xf numFmtId="164" fontId="4" fillId="2" borderId="19" xfId="0" applyNumberFormat="1" applyFont="1" applyFill="1" applyBorder="1"/>
    <xf numFmtId="164" fontId="4" fillId="2" borderId="15" xfId="0" applyNumberFormat="1" applyFont="1" applyFill="1" applyBorder="1"/>
    <xf numFmtId="4" fontId="4" fillId="0" borderId="0" xfId="0" applyNumberFormat="1" applyFont="1"/>
    <xf numFmtId="0" fontId="7" fillId="0" borderId="18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164" fontId="4" fillId="0" borderId="3" xfId="0" applyNumberFormat="1" applyFont="1" applyBorder="1" applyAlignment="1">
      <alignment horizontal="center"/>
    </xf>
    <xf numFmtId="164" fontId="4" fillId="0" borderId="20" xfId="0" applyNumberFormat="1" applyFont="1" applyBorder="1"/>
    <xf numFmtId="0" fontId="4" fillId="0" borderId="0" xfId="0" applyFont="1" applyAlignment="1">
      <alignment horizontal="center"/>
    </xf>
    <xf numFmtId="2" fontId="4" fillId="0" borderId="0" xfId="0" applyNumberFormat="1" applyFont="1"/>
    <xf numFmtId="14" fontId="4" fillId="0" borderId="0" xfId="0" applyNumberFormat="1" applyFont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right" vertical="top" wrapText="1"/>
    </xf>
    <xf numFmtId="164" fontId="4" fillId="0" borderId="15" xfId="0" applyNumberFormat="1" applyFont="1" applyBorder="1"/>
    <xf numFmtId="164" fontId="4" fillId="0" borderId="17" xfId="0" applyNumberFormat="1" applyFont="1" applyBorder="1"/>
    <xf numFmtId="164" fontId="4" fillId="0" borderId="9" xfId="0" applyNumberFormat="1" applyFont="1" applyBorder="1"/>
    <xf numFmtId="0" fontId="4" fillId="0" borderId="21" xfId="0" applyFont="1" applyBorder="1" applyAlignment="1">
      <alignment horizontal="justify" vertical="top" wrapText="1"/>
    </xf>
    <xf numFmtId="164" fontId="4" fillId="0" borderId="21" xfId="0" applyNumberFormat="1" applyFont="1" applyBorder="1"/>
    <xf numFmtId="164" fontId="4" fillId="0" borderId="4" xfId="0" applyNumberFormat="1" applyFont="1" applyBorder="1"/>
    <xf numFmtId="0" fontId="4" fillId="0" borderId="9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6" fillId="0" borderId="10" xfId="0" applyFont="1" applyFill="1" applyBorder="1" applyAlignment="1">
      <alignment horizontal="right" vertical="top" wrapText="1"/>
    </xf>
    <xf numFmtId="164" fontId="4" fillId="0" borderId="24" xfId="0" applyNumberFormat="1" applyFont="1" applyBorder="1"/>
    <xf numFmtId="0" fontId="4" fillId="0" borderId="4" xfId="0" applyFont="1" applyBorder="1" applyAlignment="1">
      <alignment horizontal="center" vertical="top" wrapText="1"/>
    </xf>
    <xf numFmtId="0" fontId="6" fillId="0" borderId="15" xfId="0" applyFont="1" applyFill="1" applyBorder="1" applyAlignment="1">
      <alignment horizontal="right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1" xfId="0" applyFont="1" applyBorder="1" applyAlignment="1">
      <alignment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25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/>
    </xf>
    <xf numFmtId="164" fontId="4" fillId="0" borderId="27" xfId="0" applyNumberFormat="1" applyFont="1" applyBorder="1"/>
    <xf numFmtId="0" fontId="4" fillId="0" borderId="0" xfId="0" applyFont="1" applyBorder="1" applyAlignment="1">
      <alignment horizontal="center" vertical="top" wrapText="1"/>
    </xf>
    <xf numFmtId="164" fontId="4" fillId="0" borderId="0" xfId="0" applyNumberFormat="1" applyFont="1" applyBorder="1"/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16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0" fillId="0" borderId="11" xfId="0" applyBorder="1" applyAlignment="1">
      <alignment vertical="top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1"/>
  <sheetViews>
    <sheetView workbookViewId="0">
      <selection activeCell="D17" sqref="D17"/>
    </sheetView>
  </sheetViews>
  <sheetFormatPr defaultRowHeight="15" x14ac:dyDescent="0.25"/>
  <cols>
    <col min="1" max="1" width="10.140625" style="2" bestFit="1" customWidth="1"/>
    <col min="2" max="3" width="9.140625" style="2"/>
    <col min="4" max="4" width="24.140625" style="2" customWidth="1"/>
    <col min="5" max="5" width="18.42578125" style="2" customWidth="1"/>
    <col min="6" max="6" width="13.5703125" style="2" customWidth="1"/>
    <col min="7" max="259" width="9.140625" style="2"/>
    <col min="260" max="260" width="24.140625" style="2" customWidth="1"/>
    <col min="261" max="261" width="18.42578125" style="2" customWidth="1"/>
    <col min="262" max="262" width="13.5703125" style="2" customWidth="1"/>
    <col min="263" max="515" width="9.140625" style="2"/>
    <col min="516" max="516" width="24.140625" style="2" customWidth="1"/>
    <col min="517" max="517" width="18.42578125" style="2" customWidth="1"/>
    <col min="518" max="518" width="13.5703125" style="2" customWidth="1"/>
    <col min="519" max="771" width="9.140625" style="2"/>
    <col min="772" max="772" width="24.140625" style="2" customWidth="1"/>
    <col min="773" max="773" width="18.42578125" style="2" customWidth="1"/>
    <col min="774" max="774" width="13.5703125" style="2" customWidth="1"/>
    <col min="775" max="1027" width="9.140625" style="2"/>
    <col min="1028" max="1028" width="24.140625" style="2" customWidth="1"/>
    <col min="1029" max="1029" width="18.42578125" style="2" customWidth="1"/>
    <col min="1030" max="1030" width="13.5703125" style="2" customWidth="1"/>
    <col min="1031" max="1283" width="9.140625" style="2"/>
    <col min="1284" max="1284" width="24.140625" style="2" customWidth="1"/>
    <col min="1285" max="1285" width="18.42578125" style="2" customWidth="1"/>
    <col min="1286" max="1286" width="13.5703125" style="2" customWidth="1"/>
    <col min="1287" max="1539" width="9.140625" style="2"/>
    <col min="1540" max="1540" width="24.140625" style="2" customWidth="1"/>
    <col min="1541" max="1541" width="18.42578125" style="2" customWidth="1"/>
    <col min="1542" max="1542" width="13.5703125" style="2" customWidth="1"/>
    <col min="1543" max="1795" width="9.140625" style="2"/>
    <col min="1796" max="1796" width="24.140625" style="2" customWidth="1"/>
    <col min="1797" max="1797" width="18.42578125" style="2" customWidth="1"/>
    <col min="1798" max="1798" width="13.5703125" style="2" customWidth="1"/>
    <col min="1799" max="2051" width="9.140625" style="2"/>
    <col min="2052" max="2052" width="24.140625" style="2" customWidth="1"/>
    <col min="2053" max="2053" width="18.42578125" style="2" customWidth="1"/>
    <col min="2054" max="2054" width="13.5703125" style="2" customWidth="1"/>
    <col min="2055" max="2307" width="9.140625" style="2"/>
    <col min="2308" max="2308" width="24.140625" style="2" customWidth="1"/>
    <col min="2309" max="2309" width="18.42578125" style="2" customWidth="1"/>
    <col min="2310" max="2310" width="13.5703125" style="2" customWidth="1"/>
    <col min="2311" max="2563" width="9.140625" style="2"/>
    <col min="2564" max="2564" width="24.140625" style="2" customWidth="1"/>
    <col min="2565" max="2565" width="18.42578125" style="2" customWidth="1"/>
    <col min="2566" max="2566" width="13.5703125" style="2" customWidth="1"/>
    <col min="2567" max="2819" width="9.140625" style="2"/>
    <col min="2820" max="2820" width="24.140625" style="2" customWidth="1"/>
    <col min="2821" max="2821" width="18.42578125" style="2" customWidth="1"/>
    <col min="2822" max="2822" width="13.5703125" style="2" customWidth="1"/>
    <col min="2823" max="3075" width="9.140625" style="2"/>
    <col min="3076" max="3076" width="24.140625" style="2" customWidth="1"/>
    <col min="3077" max="3077" width="18.42578125" style="2" customWidth="1"/>
    <col min="3078" max="3078" width="13.5703125" style="2" customWidth="1"/>
    <col min="3079" max="3331" width="9.140625" style="2"/>
    <col min="3332" max="3332" width="24.140625" style="2" customWidth="1"/>
    <col min="3333" max="3333" width="18.42578125" style="2" customWidth="1"/>
    <col min="3334" max="3334" width="13.5703125" style="2" customWidth="1"/>
    <col min="3335" max="3587" width="9.140625" style="2"/>
    <col min="3588" max="3588" width="24.140625" style="2" customWidth="1"/>
    <col min="3589" max="3589" width="18.42578125" style="2" customWidth="1"/>
    <col min="3590" max="3590" width="13.5703125" style="2" customWidth="1"/>
    <col min="3591" max="3843" width="9.140625" style="2"/>
    <col min="3844" max="3844" width="24.140625" style="2" customWidth="1"/>
    <col min="3845" max="3845" width="18.42578125" style="2" customWidth="1"/>
    <col min="3846" max="3846" width="13.5703125" style="2" customWidth="1"/>
    <col min="3847" max="4099" width="9.140625" style="2"/>
    <col min="4100" max="4100" width="24.140625" style="2" customWidth="1"/>
    <col min="4101" max="4101" width="18.42578125" style="2" customWidth="1"/>
    <col min="4102" max="4102" width="13.5703125" style="2" customWidth="1"/>
    <col min="4103" max="4355" width="9.140625" style="2"/>
    <col min="4356" max="4356" width="24.140625" style="2" customWidth="1"/>
    <col min="4357" max="4357" width="18.42578125" style="2" customWidth="1"/>
    <col min="4358" max="4358" width="13.5703125" style="2" customWidth="1"/>
    <col min="4359" max="4611" width="9.140625" style="2"/>
    <col min="4612" max="4612" width="24.140625" style="2" customWidth="1"/>
    <col min="4613" max="4613" width="18.42578125" style="2" customWidth="1"/>
    <col min="4614" max="4614" width="13.5703125" style="2" customWidth="1"/>
    <col min="4615" max="4867" width="9.140625" style="2"/>
    <col min="4868" max="4868" width="24.140625" style="2" customWidth="1"/>
    <col min="4869" max="4869" width="18.42578125" style="2" customWidth="1"/>
    <col min="4870" max="4870" width="13.5703125" style="2" customWidth="1"/>
    <col min="4871" max="5123" width="9.140625" style="2"/>
    <col min="5124" max="5124" width="24.140625" style="2" customWidth="1"/>
    <col min="5125" max="5125" width="18.42578125" style="2" customWidth="1"/>
    <col min="5126" max="5126" width="13.5703125" style="2" customWidth="1"/>
    <col min="5127" max="5379" width="9.140625" style="2"/>
    <col min="5380" max="5380" width="24.140625" style="2" customWidth="1"/>
    <col min="5381" max="5381" width="18.42578125" style="2" customWidth="1"/>
    <col min="5382" max="5382" width="13.5703125" style="2" customWidth="1"/>
    <col min="5383" max="5635" width="9.140625" style="2"/>
    <col min="5636" max="5636" width="24.140625" style="2" customWidth="1"/>
    <col min="5637" max="5637" width="18.42578125" style="2" customWidth="1"/>
    <col min="5638" max="5638" width="13.5703125" style="2" customWidth="1"/>
    <col min="5639" max="5891" width="9.140625" style="2"/>
    <col min="5892" max="5892" width="24.140625" style="2" customWidth="1"/>
    <col min="5893" max="5893" width="18.42578125" style="2" customWidth="1"/>
    <col min="5894" max="5894" width="13.5703125" style="2" customWidth="1"/>
    <col min="5895" max="6147" width="9.140625" style="2"/>
    <col min="6148" max="6148" width="24.140625" style="2" customWidth="1"/>
    <col min="6149" max="6149" width="18.42578125" style="2" customWidth="1"/>
    <col min="6150" max="6150" width="13.5703125" style="2" customWidth="1"/>
    <col min="6151" max="6403" width="9.140625" style="2"/>
    <col min="6404" max="6404" width="24.140625" style="2" customWidth="1"/>
    <col min="6405" max="6405" width="18.42578125" style="2" customWidth="1"/>
    <col min="6406" max="6406" width="13.5703125" style="2" customWidth="1"/>
    <col min="6407" max="6659" width="9.140625" style="2"/>
    <col min="6660" max="6660" width="24.140625" style="2" customWidth="1"/>
    <col min="6661" max="6661" width="18.42578125" style="2" customWidth="1"/>
    <col min="6662" max="6662" width="13.5703125" style="2" customWidth="1"/>
    <col min="6663" max="6915" width="9.140625" style="2"/>
    <col min="6916" max="6916" width="24.140625" style="2" customWidth="1"/>
    <col min="6917" max="6917" width="18.42578125" style="2" customWidth="1"/>
    <col min="6918" max="6918" width="13.5703125" style="2" customWidth="1"/>
    <col min="6919" max="7171" width="9.140625" style="2"/>
    <col min="7172" max="7172" width="24.140625" style="2" customWidth="1"/>
    <col min="7173" max="7173" width="18.42578125" style="2" customWidth="1"/>
    <col min="7174" max="7174" width="13.5703125" style="2" customWidth="1"/>
    <col min="7175" max="7427" width="9.140625" style="2"/>
    <col min="7428" max="7428" width="24.140625" style="2" customWidth="1"/>
    <col min="7429" max="7429" width="18.42578125" style="2" customWidth="1"/>
    <col min="7430" max="7430" width="13.5703125" style="2" customWidth="1"/>
    <col min="7431" max="7683" width="9.140625" style="2"/>
    <col min="7684" max="7684" width="24.140625" style="2" customWidth="1"/>
    <col min="7685" max="7685" width="18.42578125" style="2" customWidth="1"/>
    <col min="7686" max="7686" width="13.5703125" style="2" customWidth="1"/>
    <col min="7687" max="7939" width="9.140625" style="2"/>
    <col min="7940" max="7940" width="24.140625" style="2" customWidth="1"/>
    <col min="7941" max="7941" width="18.42578125" style="2" customWidth="1"/>
    <col min="7942" max="7942" width="13.5703125" style="2" customWidth="1"/>
    <col min="7943" max="8195" width="9.140625" style="2"/>
    <col min="8196" max="8196" width="24.140625" style="2" customWidth="1"/>
    <col min="8197" max="8197" width="18.42578125" style="2" customWidth="1"/>
    <col min="8198" max="8198" width="13.5703125" style="2" customWidth="1"/>
    <col min="8199" max="8451" width="9.140625" style="2"/>
    <col min="8452" max="8452" width="24.140625" style="2" customWidth="1"/>
    <col min="8453" max="8453" width="18.42578125" style="2" customWidth="1"/>
    <col min="8454" max="8454" width="13.5703125" style="2" customWidth="1"/>
    <col min="8455" max="8707" width="9.140625" style="2"/>
    <col min="8708" max="8708" width="24.140625" style="2" customWidth="1"/>
    <col min="8709" max="8709" width="18.42578125" style="2" customWidth="1"/>
    <col min="8710" max="8710" width="13.5703125" style="2" customWidth="1"/>
    <col min="8711" max="8963" width="9.140625" style="2"/>
    <col min="8964" max="8964" width="24.140625" style="2" customWidth="1"/>
    <col min="8965" max="8965" width="18.42578125" style="2" customWidth="1"/>
    <col min="8966" max="8966" width="13.5703125" style="2" customWidth="1"/>
    <col min="8967" max="9219" width="9.140625" style="2"/>
    <col min="9220" max="9220" width="24.140625" style="2" customWidth="1"/>
    <col min="9221" max="9221" width="18.42578125" style="2" customWidth="1"/>
    <col min="9222" max="9222" width="13.5703125" style="2" customWidth="1"/>
    <col min="9223" max="9475" width="9.140625" style="2"/>
    <col min="9476" max="9476" width="24.140625" style="2" customWidth="1"/>
    <col min="9477" max="9477" width="18.42578125" style="2" customWidth="1"/>
    <col min="9478" max="9478" width="13.5703125" style="2" customWidth="1"/>
    <col min="9479" max="9731" width="9.140625" style="2"/>
    <col min="9732" max="9732" width="24.140625" style="2" customWidth="1"/>
    <col min="9733" max="9733" width="18.42578125" style="2" customWidth="1"/>
    <col min="9734" max="9734" width="13.5703125" style="2" customWidth="1"/>
    <col min="9735" max="9987" width="9.140625" style="2"/>
    <col min="9988" max="9988" width="24.140625" style="2" customWidth="1"/>
    <col min="9989" max="9989" width="18.42578125" style="2" customWidth="1"/>
    <col min="9990" max="9990" width="13.5703125" style="2" customWidth="1"/>
    <col min="9991" max="10243" width="9.140625" style="2"/>
    <col min="10244" max="10244" width="24.140625" style="2" customWidth="1"/>
    <col min="10245" max="10245" width="18.42578125" style="2" customWidth="1"/>
    <col min="10246" max="10246" width="13.5703125" style="2" customWidth="1"/>
    <col min="10247" max="10499" width="9.140625" style="2"/>
    <col min="10500" max="10500" width="24.140625" style="2" customWidth="1"/>
    <col min="10501" max="10501" width="18.42578125" style="2" customWidth="1"/>
    <col min="10502" max="10502" width="13.5703125" style="2" customWidth="1"/>
    <col min="10503" max="10755" width="9.140625" style="2"/>
    <col min="10756" max="10756" width="24.140625" style="2" customWidth="1"/>
    <col min="10757" max="10757" width="18.42578125" style="2" customWidth="1"/>
    <col min="10758" max="10758" width="13.5703125" style="2" customWidth="1"/>
    <col min="10759" max="11011" width="9.140625" style="2"/>
    <col min="11012" max="11012" width="24.140625" style="2" customWidth="1"/>
    <col min="11013" max="11013" width="18.42578125" style="2" customWidth="1"/>
    <col min="11014" max="11014" width="13.5703125" style="2" customWidth="1"/>
    <col min="11015" max="11267" width="9.140625" style="2"/>
    <col min="11268" max="11268" width="24.140625" style="2" customWidth="1"/>
    <col min="11269" max="11269" width="18.42578125" style="2" customWidth="1"/>
    <col min="11270" max="11270" width="13.5703125" style="2" customWidth="1"/>
    <col min="11271" max="11523" width="9.140625" style="2"/>
    <col min="11524" max="11524" width="24.140625" style="2" customWidth="1"/>
    <col min="11525" max="11525" width="18.42578125" style="2" customWidth="1"/>
    <col min="11526" max="11526" width="13.5703125" style="2" customWidth="1"/>
    <col min="11527" max="11779" width="9.140625" style="2"/>
    <col min="11780" max="11780" width="24.140625" style="2" customWidth="1"/>
    <col min="11781" max="11781" width="18.42578125" style="2" customWidth="1"/>
    <col min="11782" max="11782" width="13.5703125" style="2" customWidth="1"/>
    <col min="11783" max="12035" width="9.140625" style="2"/>
    <col min="12036" max="12036" width="24.140625" style="2" customWidth="1"/>
    <col min="12037" max="12037" width="18.42578125" style="2" customWidth="1"/>
    <col min="12038" max="12038" width="13.5703125" style="2" customWidth="1"/>
    <col min="12039" max="12291" width="9.140625" style="2"/>
    <col min="12292" max="12292" width="24.140625" style="2" customWidth="1"/>
    <col min="12293" max="12293" width="18.42578125" style="2" customWidth="1"/>
    <col min="12294" max="12294" width="13.5703125" style="2" customWidth="1"/>
    <col min="12295" max="12547" width="9.140625" style="2"/>
    <col min="12548" max="12548" width="24.140625" style="2" customWidth="1"/>
    <col min="12549" max="12549" width="18.42578125" style="2" customWidth="1"/>
    <col min="12550" max="12550" width="13.5703125" style="2" customWidth="1"/>
    <col min="12551" max="12803" width="9.140625" style="2"/>
    <col min="12804" max="12804" width="24.140625" style="2" customWidth="1"/>
    <col min="12805" max="12805" width="18.42578125" style="2" customWidth="1"/>
    <col min="12806" max="12806" width="13.5703125" style="2" customWidth="1"/>
    <col min="12807" max="13059" width="9.140625" style="2"/>
    <col min="13060" max="13060" width="24.140625" style="2" customWidth="1"/>
    <col min="13061" max="13061" width="18.42578125" style="2" customWidth="1"/>
    <col min="13062" max="13062" width="13.5703125" style="2" customWidth="1"/>
    <col min="13063" max="13315" width="9.140625" style="2"/>
    <col min="13316" max="13316" width="24.140625" style="2" customWidth="1"/>
    <col min="13317" max="13317" width="18.42578125" style="2" customWidth="1"/>
    <col min="13318" max="13318" width="13.5703125" style="2" customWidth="1"/>
    <col min="13319" max="13571" width="9.140625" style="2"/>
    <col min="13572" max="13572" width="24.140625" style="2" customWidth="1"/>
    <col min="13573" max="13573" width="18.42578125" style="2" customWidth="1"/>
    <col min="13574" max="13574" width="13.5703125" style="2" customWidth="1"/>
    <col min="13575" max="13827" width="9.140625" style="2"/>
    <col min="13828" max="13828" width="24.140625" style="2" customWidth="1"/>
    <col min="13829" max="13829" width="18.42578125" style="2" customWidth="1"/>
    <col min="13830" max="13830" width="13.5703125" style="2" customWidth="1"/>
    <col min="13831" max="14083" width="9.140625" style="2"/>
    <col min="14084" max="14084" width="24.140625" style="2" customWidth="1"/>
    <col min="14085" max="14085" width="18.42578125" style="2" customWidth="1"/>
    <col min="14086" max="14086" width="13.5703125" style="2" customWidth="1"/>
    <col min="14087" max="14339" width="9.140625" style="2"/>
    <col min="14340" max="14340" width="24.140625" style="2" customWidth="1"/>
    <col min="14341" max="14341" width="18.42578125" style="2" customWidth="1"/>
    <col min="14342" max="14342" width="13.5703125" style="2" customWidth="1"/>
    <col min="14343" max="14595" width="9.140625" style="2"/>
    <col min="14596" max="14596" width="24.140625" style="2" customWidth="1"/>
    <col min="14597" max="14597" width="18.42578125" style="2" customWidth="1"/>
    <col min="14598" max="14598" width="13.5703125" style="2" customWidth="1"/>
    <col min="14599" max="14851" width="9.140625" style="2"/>
    <col min="14852" max="14852" width="24.140625" style="2" customWidth="1"/>
    <col min="14853" max="14853" width="18.42578125" style="2" customWidth="1"/>
    <col min="14854" max="14854" width="13.5703125" style="2" customWidth="1"/>
    <col min="14855" max="15107" width="9.140625" style="2"/>
    <col min="15108" max="15108" width="24.140625" style="2" customWidth="1"/>
    <col min="15109" max="15109" width="18.42578125" style="2" customWidth="1"/>
    <col min="15110" max="15110" width="13.5703125" style="2" customWidth="1"/>
    <col min="15111" max="15363" width="9.140625" style="2"/>
    <col min="15364" max="15364" width="24.140625" style="2" customWidth="1"/>
    <col min="15365" max="15365" width="18.42578125" style="2" customWidth="1"/>
    <col min="15366" max="15366" width="13.5703125" style="2" customWidth="1"/>
    <col min="15367" max="15619" width="9.140625" style="2"/>
    <col min="15620" max="15620" width="24.140625" style="2" customWidth="1"/>
    <col min="15621" max="15621" width="18.42578125" style="2" customWidth="1"/>
    <col min="15622" max="15622" width="13.5703125" style="2" customWidth="1"/>
    <col min="15623" max="15875" width="9.140625" style="2"/>
    <col min="15876" max="15876" width="24.140625" style="2" customWidth="1"/>
    <col min="15877" max="15877" width="18.42578125" style="2" customWidth="1"/>
    <col min="15878" max="15878" width="13.5703125" style="2" customWidth="1"/>
    <col min="15879" max="16131" width="9.140625" style="2"/>
    <col min="16132" max="16132" width="24.140625" style="2" customWidth="1"/>
    <col min="16133" max="16133" width="18.42578125" style="2" customWidth="1"/>
    <col min="16134" max="16134" width="13.5703125" style="2" customWidth="1"/>
    <col min="16135" max="16384" width="9.140625" style="2"/>
  </cols>
  <sheetData>
    <row r="2" spans="4:8" x14ac:dyDescent="0.25">
      <c r="H2" s="2" t="s">
        <v>0</v>
      </c>
    </row>
    <row r="5" spans="4:8" x14ac:dyDescent="0.25">
      <c r="D5" s="2" t="s">
        <v>9</v>
      </c>
    </row>
    <row r="6" spans="4:8" x14ac:dyDescent="0.25">
      <c r="D6" s="2" t="s">
        <v>11</v>
      </c>
    </row>
    <row r="7" spans="4:8" x14ac:dyDescent="0.25">
      <c r="D7" s="2" t="s">
        <v>10</v>
      </c>
    </row>
    <row r="10" spans="4:8" x14ac:dyDescent="0.25">
      <c r="D10" s="3" t="s">
        <v>1</v>
      </c>
      <c r="E10" s="4" t="s">
        <v>2</v>
      </c>
      <c r="F10" s="4" t="s">
        <v>3</v>
      </c>
    </row>
    <row r="11" spans="4:8" x14ac:dyDescent="0.25">
      <c r="D11" s="3"/>
      <c r="E11" s="4"/>
      <c r="F11" s="4"/>
    </row>
    <row r="12" spans="4:8" x14ac:dyDescent="0.25">
      <c r="D12" s="3" t="s">
        <v>4</v>
      </c>
      <c r="E12" s="5">
        <v>148438</v>
      </c>
      <c r="F12" s="4" t="s">
        <v>5</v>
      </c>
    </row>
    <row r="13" spans="4:8" x14ac:dyDescent="0.25">
      <c r="D13" s="3"/>
      <c r="E13" s="5"/>
      <c r="F13" s="4"/>
    </row>
    <row r="14" spans="4:8" x14ac:dyDescent="0.25">
      <c r="D14" s="3" t="s">
        <v>6</v>
      </c>
      <c r="E14" s="5">
        <v>429988</v>
      </c>
      <c r="F14" s="4" t="s">
        <v>5</v>
      </c>
    </row>
    <row r="15" spans="4:8" x14ac:dyDescent="0.25">
      <c r="D15" s="6" t="s">
        <v>7</v>
      </c>
      <c r="E15" s="5">
        <f>SUM(E12:E14)</f>
        <v>578426</v>
      </c>
      <c r="F15" s="4" t="s">
        <v>5</v>
      </c>
    </row>
    <row r="20" spans="1:1" x14ac:dyDescent="0.25">
      <c r="A20" s="2" t="s">
        <v>8</v>
      </c>
    </row>
    <row r="21" spans="1:1" x14ac:dyDescent="0.25">
      <c r="A21" s="7">
        <v>42390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3"/>
  <sheetViews>
    <sheetView tabSelected="1" workbookViewId="0">
      <selection activeCell="B8" sqref="B8:B9"/>
    </sheetView>
  </sheetViews>
  <sheetFormatPr defaultRowHeight="12" x14ac:dyDescent="0.2"/>
  <cols>
    <col min="1" max="1" width="5" style="8" customWidth="1"/>
    <col min="2" max="2" width="14.140625" style="8" customWidth="1"/>
    <col min="3" max="3" width="43.5703125" style="8" customWidth="1"/>
    <col min="4" max="4" width="11.140625" style="8" customWidth="1"/>
    <col min="5" max="6" width="12.28515625" style="8" customWidth="1"/>
    <col min="7" max="7" width="14.85546875" style="8" customWidth="1"/>
    <col min="8" max="256" width="9.140625" style="8"/>
    <col min="257" max="257" width="5" style="8" customWidth="1"/>
    <col min="258" max="258" width="14.140625" style="8" customWidth="1"/>
    <col min="259" max="259" width="43.5703125" style="8" customWidth="1"/>
    <col min="260" max="260" width="11.140625" style="8" customWidth="1"/>
    <col min="261" max="262" width="12.28515625" style="8" customWidth="1"/>
    <col min="263" max="263" width="14.85546875" style="8" customWidth="1"/>
    <col min="264" max="512" width="9.140625" style="8"/>
    <col min="513" max="513" width="5" style="8" customWidth="1"/>
    <col min="514" max="514" width="14.140625" style="8" customWidth="1"/>
    <col min="515" max="515" width="43.5703125" style="8" customWidth="1"/>
    <col min="516" max="516" width="11.140625" style="8" customWidth="1"/>
    <col min="517" max="518" width="12.28515625" style="8" customWidth="1"/>
    <col min="519" max="519" width="14.85546875" style="8" customWidth="1"/>
    <col min="520" max="768" width="9.140625" style="8"/>
    <col min="769" max="769" width="5" style="8" customWidth="1"/>
    <col min="770" max="770" width="14.140625" style="8" customWidth="1"/>
    <col min="771" max="771" width="43.5703125" style="8" customWidth="1"/>
    <col min="772" max="772" width="11.140625" style="8" customWidth="1"/>
    <col min="773" max="774" width="12.28515625" style="8" customWidth="1"/>
    <col min="775" max="775" width="14.85546875" style="8" customWidth="1"/>
    <col min="776" max="1024" width="9.140625" style="8"/>
    <col min="1025" max="1025" width="5" style="8" customWidth="1"/>
    <col min="1026" max="1026" width="14.140625" style="8" customWidth="1"/>
    <col min="1027" max="1027" width="43.5703125" style="8" customWidth="1"/>
    <col min="1028" max="1028" width="11.140625" style="8" customWidth="1"/>
    <col min="1029" max="1030" width="12.28515625" style="8" customWidth="1"/>
    <col min="1031" max="1031" width="14.85546875" style="8" customWidth="1"/>
    <col min="1032" max="1280" width="9.140625" style="8"/>
    <col min="1281" max="1281" width="5" style="8" customWidth="1"/>
    <col min="1282" max="1282" width="14.140625" style="8" customWidth="1"/>
    <col min="1283" max="1283" width="43.5703125" style="8" customWidth="1"/>
    <col min="1284" max="1284" width="11.140625" style="8" customWidth="1"/>
    <col min="1285" max="1286" width="12.28515625" style="8" customWidth="1"/>
    <col min="1287" max="1287" width="14.85546875" style="8" customWidth="1"/>
    <col min="1288" max="1536" width="9.140625" style="8"/>
    <col min="1537" max="1537" width="5" style="8" customWidth="1"/>
    <col min="1538" max="1538" width="14.140625" style="8" customWidth="1"/>
    <col min="1539" max="1539" width="43.5703125" style="8" customWidth="1"/>
    <col min="1540" max="1540" width="11.140625" style="8" customWidth="1"/>
    <col min="1541" max="1542" width="12.28515625" style="8" customWidth="1"/>
    <col min="1543" max="1543" width="14.85546875" style="8" customWidth="1"/>
    <col min="1544" max="1792" width="9.140625" style="8"/>
    <col min="1793" max="1793" width="5" style="8" customWidth="1"/>
    <col min="1794" max="1794" width="14.140625" style="8" customWidth="1"/>
    <col min="1795" max="1795" width="43.5703125" style="8" customWidth="1"/>
    <col min="1796" max="1796" width="11.140625" style="8" customWidth="1"/>
    <col min="1797" max="1798" width="12.28515625" style="8" customWidth="1"/>
    <col min="1799" max="1799" width="14.85546875" style="8" customWidth="1"/>
    <col min="1800" max="2048" width="9.140625" style="8"/>
    <col min="2049" max="2049" width="5" style="8" customWidth="1"/>
    <col min="2050" max="2050" width="14.140625" style="8" customWidth="1"/>
    <col min="2051" max="2051" width="43.5703125" style="8" customWidth="1"/>
    <col min="2052" max="2052" width="11.140625" style="8" customWidth="1"/>
    <col min="2053" max="2054" width="12.28515625" style="8" customWidth="1"/>
    <col min="2055" max="2055" width="14.85546875" style="8" customWidth="1"/>
    <col min="2056" max="2304" width="9.140625" style="8"/>
    <col min="2305" max="2305" width="5" style="8" customWidth="1"/>
    <col min="2306" max="2306" width="14.140625" style="8" customWidth="1"/>
    <col min="2307" max="2307" width="43.5703125" style="8" customWidth="1"/>
    <col min="2308" max="2308" width="11.140625" style="8" customWidth="1"/>
    <col min="2309" max="2310" width="12.28515625" style="8" customWidth="1"/>
    <col min="2311" max="2311" width="14.85546875" style="8" customWidth="1"/>
    <col min="2312" max="2560" width="9.140625" style="8"/>
    <col min="2561" max="2561" width="5" style="8" customWidth="1"/>
    <col min="2562" max="2562" width="14.140625" style="8" customWidth="1"/>
    <col min="2563" max="2563" width="43.5703125" style="8" customWidth="1"/>
    <col min="2564" max="2564" width="11.140625" style="8" customWidth="1"/>
    <col min="2565" max="2566" width="12.28515625" style="8" customWidth="1"/>
    <col min="2567" max="2567" width="14.85546875" style="8" customWidth="1"/>
    <col min="2568" max="2816" width="9.140625" style="8"/>
    <col min="2817" max="2817" width="5" style="8" customWidth="1"/>
    <col min="2818" max="2818" width="14.140625" style="8" customWidth="1"/>
    <col min="2819" max="2819" width="43.5703125" style="8" customWidth="1"/>
    <col min="2820" max="2820" width="11.140625" style="8" customWidth="1"/>
    <col min="2821" max="2822" width="12.28515625" style="8" customWidth="1"/>
    <col min="2823" max="2823" width="14.85546875" style="8" customWidth="1"/>
    <col min="2824" max="3072" width="9.140625" style="8"/>
    <col min="3073" max="3073" width="5" style="8" customWidth="1"/>
    <col min="3074" max="3074" width="14.140625" style="8" customWidth="1"/>
    <col min="3075" max="3075" width="43.5703125" style="8" customWidth="1"/>
    <col min="3076" max="3076" width="11.140625" style="8" customWidth="1"/>
    <col min="3077" max="3078" width="12.28515625" style="8" customWidth="1"/>
    <col min="3079" max="3079" width="14.85546875" style="8" customWidth="1"/>
    <col min="3080" max="3328" width="9.140625" style="8"/>
    <col min="3329" max="3329" width="5" style="8" customWidth="1"/>
    <col min="3330" max="3330" width="14.140625" style="8" customWidth="1"/>
    <col min="3331" max="3331" width="43.5703125" style="8" customWidth="1"/>
    <col min="3332" max="3332" width="11.140625" style="8" customWidth="1"/>
    <col min="3333" max="3334" width="12.28515625" style="8" customWidth="1"/>
    <col min="3335" max="3335" width="14.85546875" style="8" customWidth="1"/>
    <col min="3336" max="3584" width="9.140625" style="8"/>
    <col min="3585" max="3585" width="5" style="8" customWidth="1"/>
    <col min="3586" max="3586" width="14.140625" style="8" customWidth="1"/>
    <col min="3587" max="3587" width="43.5703125" style="8" customWidth="1"/>
    <col min="3588" max="3588" width="11.140625" style="8" customWidth="1"/>
    <col min="3589" max="3590" width="12.28515625" style="8" customWidth="1"/>
    <col min="3591" max="3591" width="14.85546875" style="8" customWidth="1"/>
    <col min="3592" max="3840" width="9.140625" style="8"/>
    <col min="3841" max="3841" width="5" style="8" customWidth="1"/>
    <col min="3842" max="3842" width="14.140625" style="8" customWidth="1"/>
    <col min="3843" max="3843" width="43.5703125" style="8" customWidth="1"/>
    <col min="3844" max="3844" width="11.140625" style="8" customWidth="1"/>
    <col min="3845" max="3846" width="12.28515625" style="8" customWidth="1"/>
    <col min="3847" max="3847" width="14.85546875" style="8" customWidth="1"/>
    <col min="3848" max="4096" width="9.140625" style="8"/>
    <col min="4097" max="4097" width="5" style="8" customWidth="1"/>
    <col min="4098" max="4098" width="14.140625" style="8" customWidth="1"/>
    <col min="4099" max="4099" width="43.5703125" style="8" customWidth="1"/>
    <col min="4100" max="4100" width="11.140625" style="8" customWidth="1"/>
    <col min="4101" max="4102" width="12.28515625" style="8" customWidth="1"/>
    <col min="4103" max="4103" width="14.85546875" style="8" customWidth="1"/>
    <col min="4104" max="4352" width="9.140625" style="8"/>
    <col min="4353" max="4353" width="5" style="8" customWidth="1"/>
    <col min="4354" max="4354" width="14.140625" style="8" customWidth="1"/>
    <col min="4355" max="4355" width="43.5703125" style="8" customWidth="1"/>
    <col min="4356" max="4356" width="11.140625" style="8" customWidth="1"/>
    <col min="4357" max="4358" width="12.28515625" style="8" customWidth="1"/>
    <col min="4359" max="4359" width="14.85546875" style="8" customWidth="1"/>
    <col min="4360" max="4608" width="9.140625" style="8"/>
    <col min="4609" max="4609" width="5" style="8" customWidth="1"/>
    <col min="4610" max="4610" width="14.140625" style="8" customWidth="1"/>
    <col min="4611" max="4611" width="43.5703125" style="8" customWidth="1"/>
    <col min="4612" max="4612" width="11.140625" style="8" customWidth="1"/>
    <col min="4613" max="4614" width="12.28515625" style="8" customWidth="1"/>
    <col min="4615" max="4615" width="14.85546875" style="8" customWidth="1"/>
    <col min="4616" max="4864" width="9.140625" style="8"/>
    <col min="4865" max="4865" width="5" style="8" customWidth="1"/>
    <col min="4866" max="4866" width="14.140625" style="8" customWidth="1"/>
    <col min="4867" max="4867" width="43.5703125" style="8" customWidth="1"/>
    <col min="4868" max="4868" width="11.140625" style="8" customWidth="1"/>
    <col min="4869" max="4870" width="12.28515625" style="8" customWidth="1"/>
    <col min="4871" max="4871" width="14.85546875" style="8" customWidth="1"/>
    <col min="4872" max="5120" width="9.140625" style="8"/>
    <col min="5121" max="5121" width="5" style="8" customWidth="1"/>
    <col min="5122" max="5122" width="14.140625" style="8" customWidth="1"/>
    <col min="5123" max="5123" width="43.5703125" style="8" customWidth="1"/>
    <col min="5124" max="5124" width="11.140625" style="8" customWidth="1"/>
    <col min="5125" max="5126" width="12.28515625" style="8" customWidth="1"/>
    <col min="5127" max="5127" width="14.85546875" style="8" customWidth="1"/>
    <col min="5128" max="5376" width="9.140625" style="8"/>
    <col min="5377" max="5377" width="5" style="8" customWidth="1"/>
    <col min="5378" max="5378" width="14.140625" style="8" customWidth="1"/>
    <col min="5379" max="5379" width="43.5703125" style="8" customWidth="1"/>
    <col min="5380" max="5380" width="11.140625" style="8" customWidth="1"/>
    <col min="5381" max="5382" width="12.28515625" style="8" customWidth="1"/>
    <col min="5383" max="5383" width="14.85546875" style="8" customWidth="1"/>
    <col min="5384" max="5632" width="9.140625" style="8"/>
    <col min="5633" max="5633" width="5" style="8" customWidth="1"/>
    <col min="5634" max="5634" width="14.140625" style="8" customWidth="1"/>
    <col min="5635" max="5635" width="43.5703125" style="8" customWidth="1"/>
    <col min="5636" max="5636" width="11.140625" style="8" customWidth="1"/>
    <col min="5637" max="5638" width="12.28515625" style="8" customWidth="1"/>
    <col min="5639" max="5639" width="14.85546875" style="8" customWidth="1"/>
    <col min="5640" max="5888" width="9.140625" style="8"/>
    <col min="5889" max="5889" width="5" style="8" customWidth="1"/>
    <col min="5890" max="5890" width="14.140625" style="8" customWidth="1"/>
    <col min="5891" max="5891" width="43.5703125" style="8" customWidth="1"/>
    <col min="5892" max="5892" width="11.140625" style="8" customWidth="1"/>
    <col min="5893" max="5894" width="12.28515625" style="8" customWidth="1"/>
    <col min="5895" max="5895" width="14.85546875" style="8" customWidth="1"/>
    <col min="5896" max="6144" width="9.140625" style="8"/>
    <col min="6145" max="6145" width="5" style="8" customWidth="1"/>
    <col min="6146" max="6146" width="14.140625" style="8" customWidth="1"/>
    <col min="6147" max="6147" width="43.5703125" style="8" customWidth="1"/>
    <col min="6148" max="6148" width="11.140625" style="8" customWidth="1"/>
    <col min="6149" max="6150" width="12.28515625" style="8" customWidth="1"/>
    <col min="6151" max="6151" width="14.85546875" style="8" customWidth="1"/>
    <col min="6152" max="6400" width="9.140625" style="8"/>
    <col min="6401" max="6401" width="5" style="8" customWidth="1"/>
    <col min="6402" max="6402" width="14.140625" style="8" customWidth="1"/>
    <col min="6403" max="6403" width="43.5703125" style="8" customWidth="1"/>
    <col min="6404" max="6404" width="11.140625" style="8" customWidth="1"/>
    <col min="6405" max="6406" width="12.28515625" style="8" customWidth="1"/>
    <col min="6407" max="6407" width="14.85546875" style="8" customWidth="1"/>
    <col min="6408" max="6656" width="9.140625" style="8"/>
    <col min="6657" max="6657" width="5" style="8" customWidth="1"/>
    <col min="6658" max="6658" width="14.140625" style="8" customWidth="1"/>
    <col min="6659" max="6659" width="43.5703125" style="8" customWidth="1"/>
    <col min="6660" max="6660" width="11.140625" style="8" customWidth="1"/>
    <col min="6661" max="6662" width="12.28515625" style="8" customWidth="1"/>
    <col min="6663" max="6663" width="14.85546875" style="8" customWidth="1"/>
    <col min="6664" max="6912" width="9.140625" style="8"/>
    <col min="6913" max="6913" width="5" style="8" customWidth="1"/>
    <col min="6914" max="6914" width="14.140625" style="8" customWidth="1"/>
    <col min="6915" max="6915" width="43.5703125" style="8" customWidth="1"/>
    <col min="6916" max="6916" width="11.140625" style="8" customWidth="1"/>
    <col min="6917" max="6918" width="12.28515625" style="8" customWidth="1"/>
    <col min="6919" max="6919" width="14.85546875" style="8" customWidth="1"/>
    <col min="6920" max="7168" width="9.140625" style="8"/>
    <col min="7169" max="7169" width="5" style="8" customWidth="1"/>
    <col min="7170" max="7170" width="14.140625" style="8" customWidth="1"/>
    <col min="7171" max="7171" width="43.5703125" style="8" customWidth="1"/>
    <col min="7172" max="7172" width="11.140625" style="8" customWidth="1"/>
    <col min="7173" max="7174" width="12.28515625" style="8" customWidth="1"/>
    <col min="7175" max="7175" width="14.85546875" style="8" customWidth="1"/>
    <col min="7176" max="7424" width="9.140625" style="8"/>
    <col min="7425" max="7425" width="5" style="8" customWidth="1"/>
    <col min="7426" max="7426" width="14.140625" style="8" customWidth="1"/>
    <col min="7427" max="7427" width="43.5703125" style="8" customWidth="1"/>
    <col min="7428" max="7428" width="11.140625" style="8" customWidth="1"/>
    <col min="7429" max="7430" width="12.28515625" style="8" customWidth="1"/>
    <col min="7431" max="7431" width="14.85546875" style="8" customWidth="1"/>
    <col min="7432" max="7680" width="9.140625" style="8"/>
    <col min="7681" max="7681" width="5" style="8" customWidth="1"/>
    <col min="7682" max="7682" width="14.140625" style="8" customWidth="1"/>
    <col min="7683" max="7683" width="43.5703125" style="8" customWidth="1"/>
    <col min="7684" max="7684" width="11.140625" style="8" customWidth="1"/>
    <col min="7685" max="7686" width="12.28515625" style="8" customWidth="1"/>
    <col min="7687" max="7687" width="14.85546875" style="8" customWidth="1"/>
    <col min="7688" max="7936" width="9.140625" style="8"/>
    <col min="7937" max="7937" width="5" style="8" customWidth="1"/>
    <col min="7938" max="7938" width="14.140625" style="8" customWidth="1"/>
    <col min="7939" max="7939" width="43.5703125" style="8" customWidth="1"/>
    <col min="7940" max="7940" width="11.140625" style="8" customWidth="1"/>
    <col min="7941" max="7942" width="12.28515625" style="8" customWidth="1"/>
    <col min="7943" max="7943" width="14.85546875" style="8" customWidth="1"/>
    <col min="7944" max="8192" width="9.140625" style="8"/>
    <col min="8193" max="8193" width="5" style="8" customWidth="1"/>
    <col min="8194" max="8194" width="14.140625" style="8" customWidth="1"/>
    <col min="8195" max="8195" width="43.5703125" style="8" customWidth="1"/>
    <col min="8196" max="8196" width="11.140625" style="8" customWidth="1"/>
    <col min="8197" max="8198" width="12.28515625" style="8" customWidth="1"/>
    <col min="8199" max="8199" width="14.85546875" style="8" customWidth="1"/>
    <col min="8200" max="8448" width="9.140625" style="8"/>
    <col min="8449" max="8449" width="5" style="8" customWidth="1"/>
    <col min="8450" max="8450" width="14.140625" style="8" customWidth="1"/>
    <col min="8451" max="8451" width="43.5703125" style="8" customWidth="1"/>
    <col min="8452" max="8452" width="11.140625" style="8" customWidth="1"/>
    <col min="8453" max="8454" width="12.28515625" style="8" customWidth="1"/>
    <col min="8455" max="8455" width="14.85546875" style="8" customWidth="1"/>
    <col min="8456" max="8704" width="9.140625" style="8"/>
    <col min="8705" max="8705" width="5" style="8" customWidth="1"/>
    <col min="8706" max="8706" width="14.140625" style="8" customWidth="1"/>
    <col min="8707" max="8707" width="43.5703125" style="8" customWidth="1"/>
    <col min="8708" max="8708" width="11.140625" style="8" customWidth="1"/>
    <col min="8709" max="8710" width="12.28515625" style="8" customWidth="1"/>
    <col min="8711" max="8711" width="14.85546875" style="8" customWidth="1"/>
    <col min="8712" max="8960" width="9.140625" style="8"/>
    <col min="8961" max="8961" width="5" style="8" customWidth="1"/>
    <col min="8962" max="8962" width="14.140625" style="8" customWidth="1"/>
    <col min="8963" max="8963" width="43.5703125" style="8" customWidth="1"/>
    <col min="8964" max="8964" width="11.140625" style="8" customWidth="1"/>
    <col min="8965" max="8966" width="12.28515625" style="8" customWidth="1"/>
    <col min="8967" max="8967" width="14.85546875" style="8" customWidth="1"/>
    <col min="8968" max="9216" width="9.140625" style="8"/>
    <col min="9217" max="9217" width="5" style="8" customWidth="1"/>
    <col min="9218" max="9218" width="14.140625" style="8" customWidth="1"/>
    <col min="9219" max="9219" width="43.5703125" style="8" customWidth="1"/>
    <col min="9220" max="9220" width="11.140625" style="8" customWidth="1"/>
    <col min="9221" max="9222" width="12.28515625" style="8" customWidth="1"/>
    <col min="9223" max="9223" width="14.85546875" style="8" customWidth="1"/>
    <col min="9224" max="9472" width="9.140625" style="8"/>
    <col min="9473" max="9473" width="5" style="8" customWidth="1"/>
    <col min="9474" max="9474" width="14.140625" style="8" customWidth="1"/>
    <col min="9475" max="9475" width="43.5703125" style="8" customWidth="1"/>
    <col min="9476" max="9476" width="11.140625" style="8" customWidth="1"/>
    <col min="9477" max="9478" width="12.28515625" style="8" customWidth="1"/>
    <col min="9479" max="9479" width="14.85546875" style="8" customWidth="1"/>
    <col min="9480" max="9728" width="9.140625" style="8"/>
    <col min="9729" max="9729" width="5" style="8" customWidth="1"/>
    <col min="9730" max="9730" width="14.140625" style="8" customWidth="1"/>
    <col min="9731" max="9731" width="43.5703125" style="8" customWidth="1"/>
    <col min="9732" max="9732" width="11.140625" style="8" customWidth="1"/>
    <col min="9733" max="9734" width="12.28515625" style="8" customWidth="1"/>
    <col min="9735" max="9735" width="14.85546875" style="8" customWidth="1"/>
    <col min="9736" max="9984" width="9.140625" style="8"/>
    <col min="9985" max="9985" width="5" style="8" customWidth="1"/>
    <col min="9986" max="9986" width="14.140625" style="8" customWidth="1"/>
    <col min="9987" max="9987" width="43.5703125" style="8" customWidth="1"/>
    <col min="9988" max="9988" width="11.140625" style="8" customWidth="1"/>
    <col min="9989" max="9990" width="12.28515625" style="8" customWidth="1"/>
    <col min="9991" max="9991" width="14.85546875" style="8" customWidth="1"/>
    <col min="9992" max="10240" width="9.140625" style="8"/>
    <col min="10241" max="10241" width="5" style="8" customWidth="1"/>
    <col min="10242" max="10242" width="14.140625" style="8" customWidth="1"/>
    <col min="10243" max="10243" width="43.5703125" style="8" customWidth="1"/>
    <col min="10244" max="10244" width="11.140625" style="8" customWidth="1"/>
    <col min="10245" max="10246" width="12.28515625" style="8" customWidth="1"/>
    <col min="10247" max="10247" width="14.85546875" style="8" customWidth="1"/>
    <col min="10248" max="10496" width="9.140625" style="8"/>
    <col min="10497" max="10497" width="5" style="8" customWidth="1"/>
    <col min="10498" max="10498" width="14.140625" style="8" customWidth="1"/>
    <col min="10499" max="10499" width="43.5703125" style="8" customWidth="1"/>
    <col min="10500" max="10500" width="11.140625" style="8" customWidth="1"/>
    <col min="10501" max="10502" width="12.28515625" style="8" customWidth="1"/>
    <col min="10503" max="10503" width="14.85546875" style="8" customWidth="1"/>
    <col min="10504" max="10752" width="9.140625" style="8"/>
    <col min="10753" max="10753" width="5" style="8" customWidth="1"/>
    <col min="10754" max="10754" width="14.140625" style="8" customWidth="1"/>
    <col min="10755" max="10755" width="43.5703125" style="8" customWidth="1"/>
    <col min="10756" max="10756" width="11.140625" style="8" customWidth="1"/>
    <col min="10757" max="10758" width="12.28515625" style="8" customWidth="1"/>
    <col min="10759" max="10759" width="14.85546875" style="8" customWidth="1"/>
    <col min="10760" max="11008" width="9.140625" style="8"/>
    <col min="11009" max="11009" width="5" style="8" customWidth="1"/>
    <col min="11010" max="11010" width="14.140625" style="8" customWidth="1"/>
    <col min="11011" max="11011" width="43.5703125" style="8" customWidth="1"/>
    <col min="11012" max="11012" width="11.140625" style="8" customWidth="1"/>
    <col min="11013" max="11014" width="12.28515625" style="8" customWidth="1"/>
    <col min="11015" max="11015" width="14.85546875" style="8" customWidth="1"/>
    <col min="11016" max="11264" width="9.140625" style="8"/>
    <col min="11265" max="11265" width="5" style="8" customWidth="1"/>
    <col min="11266" max="11266" width="14.140625" style="8" customWidth="1"/>
    <col min="11267" max="11267" width="43.5703125" style="8" customWidth="1"/>
    <col min="11268" max="11268" width="11.140625" style="8" customWidth="1"/>
    <col min="11269" max="11270" width="12.28515625" style="8" customWidth="1"/>
    <col min="11271" max="11271" width="14.85546875" style="8" customWidth="1"/>
    <col min="11272" max="11520" width="9.140625" style="8"/>
    <col min="11521" max="11521" width="5" style="8" customWidth="1"/>
    <col min="11522" max="11522" width="14.140625" style="8" customWidth="1"/>
    <col min="11523" max="11523" width="43.5703125" style="8" customWidth="1"/>
    <col min="11524" max="11524" width="11.140625" style="8" customWidth="1"/>
    <col min="11525" max="11526" width="12.28515625" style="8" customWidth="1"/>
    <col min="11527" max="11527" width="14.85546875" style="8" customWidth="1"/>
    <col min="11528" max="11776" width="9.140625" style="8"/>
    <col min="11777" max="11777" width="5" style="8" customWidth="1"/>
    <col min="11778" max="11778" width="14.140625" style="8" customWidth="1"/>
    <col min="11779" max="11779" width="43.5703125" style="8" customWidth="1"/>
    <col min="11780" max="11780" width="11.140625" style="8" customWidth="1"/>
    <col min="11781" max="11782" width="12.28515625" style="8" customWidth="1"/>
    <col min="11783" max="11783" width="14.85546875" style="8" customWidth="1"/>
    <col min="11784" max="12032" width="9.140625" style="8"/>
    <col min="12033" max="12033" width="5" style="8" customWidth="1"/>
    <col min="12034" max="12034" width="14.140625" style="8" customWidth="1"/>
    <col min="12035" max="12035" width="43.5703125" style="8" customWidth="1"/>
    <col min="12036" max="12036" width="11.140625" style="8" customWidth="1"/>
    <col min="12037" max="12038" width="12.28515625" style="8" customWidth="1"/>
    <col min="12039" max="12039" width="14.85546875" style="8" customWidth="1"/>
    <col min="12040" max="12288" width="9.140625" style="8"/>
    <col min="12289" max="12289" width="5" style="8" customWidth="1"/>
    <col min="12290" max="12290" width="14.140625" style="8" customWidth="1"/>
    <col min="12291" max="12291" width="43.5703125" style="8" customWidth="1"/>
    <col min="12292" max="12292" width="11.140625" style="8" customWidth="1"/>
    <col min="12293" max="12294" width="12.28515625" style="8" customWidth="1"/>
    <col min="12295" max="12295" width="14.85546875" style="8" customWidth="1"/>
    <col min="12296" max="12544" width="9.140625" style="8"/>
    <col min="12545" max="12545" width="5" style="8" customWidth="1"/>
    <col min="12546" max="12546" width="14.140625" style="8" customWidth="1"/>
    <col min="12547" max="12547" width="43.5703125" style="8" customWidth="1"/>
    <col min="12548" max="12548" width="11.140625" style="8" customWidth="1"/>
    <col min="12549" max="12550" width="12.28515625" style="8" customWidth="1"/>
    <col min="12551" max="12551" width="14.85546875" style="8" customWidth="1"/>
    <col min="12552" max="12800" width="9.140625" style="8"/>
    <col min="12801" max="12801" width="5" style="8" customWidth="1"/>
    <col min="12802" max="12802" width="14.140625" style="8" customWidth="1"/>
    <col min="12803" max="12803" width="43.5703125" style="8" customWidth="1"/>
    <col min="12804" max="12804" width="11.140625" style="8" customWidth="1"/>
    <col min="12805" max="12806" width="12.28515625" style="8" customWidth="1"/>
    <col min="12807" max="12807" width="14.85546875" style="8" customWidth="1"/>
    <col min="12808" max="13056" width="9.140625" style="8"/>
    <col min="13057" max="13057" width="5" style="8" customWidth="1"/>
    <col min="13058" max="13058" width="14.140625" style="8" customWidth="1"/>
    <col min="13059" max="13059" width="43.5703125" style="8" customWidth="1"/>
    <col min="13060" max="13060" width="11.140625" style="8" customWidth="1"/>
    <col min="13061" max="13062" width="12.28515625" style="8" customWidth="1"/>
    <col min="13063" max="13063" width="14.85546875" style="8" customWidth="1"/>
    <col min="13064" max="13312" width="9.140625" style="8"/>
    <col min="13313" max="13313" width="5" style="8" customWidth="1"/>
    <col min="13314" max="13314" width="14.140625" style="8" customWidth="1"/>
    <col min="13315" max="13315" width="43.5703125" style="8" customWidth="1"/>
    <col min="13316" max="13316" width="11.140625" style="8" customWidth="1"/>
    <col min="13317" max="13318" width="12.28515625" style="8" customWidth="1"/>
    <col min="13319" max="13319" width="14.85546875" style="8" customWidth="1"/>
    <col min="13320" max="13568" width="9.140625" style="8"/>
    <col min="13569" max="13569" width="5" style="8" customWidth="1"/>
    <col min="13570" max="13570" width="14.140625" style="8" customWidth="1"/>
    <col min="13571" max="13571" width="43.5703125" style="8" customWidth="1"/>
    <col min="13572" max="13572" width="11.140625" style="8" customWidth="1"/>
    <col min="13573" max="13574" width="12.28515625" style="8" customWidth="1"/>
    <col min="13575" max="13575" width="14.85546875" style="8" customWidth="1"/>
    <col min="13576" max="13824" width="9.140625" style="8"/>
    <col min="13825" max="13825" width="5" style="8" customWidth="1"/>
    <col min="13826" max="13826" width="14.140625" style="8" customWidth="1"/>
    <col min="13827" max="13827" width="43.5703125" style="8" customWidth="1"/>
    <col min="13828" max="13828" width="11.140625" style="8" customWidth="1"/>
    <col min="13829" max="13830" width="12.28515625" style="8" customWidth="1"/>
    <col min="13831" max="13831" width="14.85546875" style="8" customWidth="1"/>
    <col min="13832" max="14080" width="9.140625" style="8"/>
    <col min="14081" max="14081" width="5" style="8" customWidth="1"/>
    <col min="14082" max="14082" width="14.140625" style="8" customWidth="1"/>
    <col min="14083" max="14083" width="43.5703125" style="8" customWidth="1"/>
    <col min="14084" max="14084" width="11.140625" style="8" customWidth="1"/>
    <col min="14085" max="14086" width="12.28515625" style="8" customWidth="1"/>
    <col min="14087" max="14087" width="14.85546875" style="8" customWidth="1"/>
    <col min="14088" max="14336" width="9.140625" style="8"/>
    <col min="14337" max="14337" width="5" style="8" customWidth="1"/>
    <col min="14338" max="14338" width="14.140625" style="8" customWidth="1"/>
    <col min="14339" max="14339" width="43.5703125" style="8" customWidth="1"/>
    <col min="14340" max="14340" width="11.140625" style="8" customWidth="1"/>
    <col min="14341" max="14342" width="12.28515625" style="8" customWidth="1"/>
    <col min="14343" max="14343" width="14.85546875" style="8" customWidth="1"/>
    <col min="14344" max="14592" width="9.140625" style="8"/>
    <col min="14593" max="14593" width="5" style="8" customWidth="1"/>
    <col min="14594" max="14594" width="14.140625" style="8" customWidth="1"/>
    <col min="14595" max="14595" width="43.5703125" style="8" customWidth="1"/>
    <col min="14596" max="14596" width="11.140625" style="8" customWidth="1"/>
    <col min="14597" max="14598" width="12.28515625" style="8" customWidth="1"/>
    <col min="14599" max="14599" width="14.85546875" style="8" customWidth="1"/>
    <col min="14600" max="14848" width="9.140625" style="8"/>
    <col min="14849" max="14849" width="5" style="8" customWidth="1"/>
    <col min="14850" max="14850" width="14.140625" style="8" customWidth="1"/>
    <col min="14851" max="14851" width="43.5703125" style="8" customWidth="1"/>
    <col min="14852" max="14852" width="11.140625" style="8" customWidth="1"/>
    <col min="14853" max="14854" width="12.28515625" style="8" customWidth="1"/>
    <col min="14855" max="14855" width="14.85546875" style="8" customWidth="1"/>
    <col min="14856" max="15104" width="9.140625" style="8"/>
    <col min="15105" max="15105" width="5" style="8" customWidth="1"/>
    <col min="15106" max="15106" width="14.140625" style="8" customWidth="1"/>
    <col min="15107" max="15107" width="43.5703125" style="8" customWidth="1"/>
    <col min="15108" max="15108" width="11.140625" style="8" customWidth="1"/>
    <col min="15109" max="15110" width="12.28515625" style="8" customWidth="1"/>
    <col min="15111" max="15111" width="14.85546875" style="8" customWidth="1"/>
    <col min="15112" max="15360" width="9.140625" style="8"/>
    <col min="15361" max="15361" width="5" style="8" customWidth="1"/>
    <col min="15362" max="15362" width="14.140625" style="8" customWidth="1"/>
    <col min="15363" max="15363" width="43.5703125" style="8" customWidth="1"/>
    <col min="15364" max="15364" width="11.140625" style="8" customWidth="1"/>
    <col min="15365" max="15366" width="12.28515625" style="8" customWidth="1"/>
    <col min="15367" max="15367" width="14.85546875" style="8" customWidth="1"/>
    <col min="15368" max="15616" width="9.140625" style="8"/>
    <col min="15617" max="15617" width="5" style="8" customWidth="1"/>
    <col min="15618" max="15618" width="14.140625" style="8" customWidth="1"/>
    <col min="15619" max="15619" width="43.5703125" style="8" customWidth="1"/>
    <col min="15620" max="15620" width="11.140625" style="8" customWidth="1"/>
    <col min="15621" max="15622" width="12.28515625" style="8" customWidth="1"/>
    <col min="15623" max="15623" width="14.85546875" style="8" customWidth="1"/>
    <col min="15624" max="15872" width="9.140625" style="8"/>
    <col min="15873" max="15873" width="5" style="8" customWidth="1"/>
    <col min="15874" max="15874" width="14.140625" style="8" customWidth="1"/>
    <col min="15875" max="15875" width="43.5703125" style="8" customWidth="1"/>
    <col min="15876" max="15876" width="11.140625" style="8" customWidth="1"/>
    <col min="15877" max="15878" width="12.28515625" style="8" customWidth="1"/>
    <col min="15879" max="15879" width="14.85546875" style="8" customWidth="1"/>
    <col min="15880" max="16128" width="9.140625" style="8"/>
    <col min="16129" max="16129" width="5" style="8" customWidth="1"/>
    <col min="16130" max="16130" width="14.140625" style="8" customWidth="1"/>
    <col min="16131" max="16131" width="43.5703125" style="8" customWidth="1"/>
    <col min="16132" max="16132" width="11.140625" style="8" customWidth="1"/>
    <col min="16133" max="16134" width="12.28515625" style="8" customWidth="1"/>
    <col min="16135" max="16135" width="14.85546875" style="8" customWidth="1"/>
    <col min="16136" max="16384" width="9.140625" style="8"/>
  </cols>
  <sheetData>
    <row r="1" spans="1:7" ht="15" x14ac:dyDescent="0.25">
      <c r="A1" s="1"/>
      <c r="B1" s="1"/>
      <c r="C1" s="1"/>
      <c r="E1" s="1"/>
      <c r="F1" s="9" t="s">
        <v>12</v>
      </c>
    </row>
    <row r="2" spans="1:7" ht="15" x14ac:dyDescent="0.25">
      <c r="A2" s="1" t="s">
        <v>13</v>
      </c>
      <c r="B2" s="1"/>
      <c r="C2" s="1"/>
      <c r="E2" s="1"/>
      <c r="F2" s="9" t="s">
        <v>14</v>
      </c>
    </row>
    <row r="3" spans="1:7" ht="15" x14ac:dyDescent="0.25">
      <c r="A3" s="1"/>
      <c r="B3" s="1"/>
      <c r="C3" s="1"/>
      <c r="E3" s="1"/>
      <c r="F3" s="9" t="s">
        <v>15</v>
      </c>
    </row>
    <row r="4" spans="1:7" ht="15" x14ac:dyDescent="0.25">
      <c r="A4" s="1"/>
      <c r="B4" s="1"/>
      <c r="C4" s="1"/>
      <c r="E4" s="1"/>
      <c r="F4" s="9" t="s">
        <v>16</v>
      </c>
    </row>
    <row r="5" spans="1:7" ht="12.75" x14ac:dyDescent="0.2">
      <c r="A5" s="1"/>
      <c r="B5" s="10" t="s">
        <v>102</v>
      </c>
      <c r="C5" s="1"/>
      <c r="D5" s="1"/>
      <c r="E5" s="1"/>
      <c r="F5" s="1"/>
    </row>
    <row r="6" spans="1:7" ht="12.75" x14ac:dyDescent="0.2">
      <c r="A6" s="10" t="s">
        <v>17</v>
      </c>
      <c r="B6" s="1"/>
      <c r="C6" s="1"/>
      <c r="D6" s="1"/>
      <c r="E6" s="1"/>
      <c r="F6" s="1"/>
    </row>
    <row r="7" spans="1:7" ht="12.75" x14ac:dyDescent="0.2">
      <c r="A7" s="11" t="s">
        <v>18</v>
      </c>
      <c r="B7" s="1"/>
      <c r="C7" s="1"/>
      <c r="D7" s="1"/>
      <c r="E7" s="1"/>
      <c r="F7" s="1"/>
    </row>
    <row r="8" spans="1:7" ht="12.75" x14ac:dyDescent="0.2">
      <c r="A8" s="11"/>
      <c r="B8" s="10" t="s">
        <v>19</v>
      </c>
      <c r="C8" s="1"/>
      <c r="D8" s="1"/>
      <c r="E8" s="1"/>
      <c r="F8" s="1"/>
    </row>
    <row r="9" spans="1:7" ht="12.75" thickBot="1" x14ac:dyDescent="0.25">
      <c r="A9" s="12"/>
    </row>
    <row r="10" spans="1:7" ht="60.75" thickBot="1" x14ac:dyDescent="0.25">
      <c r="A10" s="13" t="s">
        <v>20</v>
      </c>
      <c r="B10" s="13" t="s">
        <v>21</v>
      </c>
      <c r="C10" s="13" t="s">
        <v>22</v>
      </c>
      <c r="D10" s="13" t="s">
        <v>23</v>
      </c>
      <c r="E10" s="14" t="s">
        <v>24</v>
      </c>
      <c r="F10" s="15" t="s">
        <v>25</v>
      </c>
    </row>
    <row r="11" spans="1:7" ht="12.75" customHeight="1" x14ac:dyDescent="0.2">
      <c r="A11" s="76">
        <v>1</v>
      </c>
      <c r="B11" s="94" t="s">
        <v>26</v>
      </c>
      <c r="C11" s="16" t="s">
        <v>27</v>
      </c>
      <c r="D11" s="84">
        <v>500</v>
      </c>
      <c r="E11" s="78">
        <f>3.63</f>
        <v>3.63</v>
      </c>
      <c r="F11" s="17"/>
    </row>
    <row r="12" spans="1:7" ht="12" customHeight="1" x14ac:dyDescent="0.2">
      <c r="A12" s="76"/>
      <c r="B12" s="94"/>
      <c r="C12" s="18" t="s">
        <v>28</v>
      </c>
      <c r="D12" s="85"/>
      <c r="E12" s="79"/>
      <c r="F12" s="19"/>
      <c r="G12" s="20">
        <f>SUM(F12:F12)</f>
        <v>0</v>
      </c>
    </row>
    <row r="13" spans="1:7" ht="12.75" thickBot="1" x14ac:dyDescent="0.25">
      <c r="A13" s="77"/>
      <c r="B13" s="95"/>
      <c r="C13" s="21" t="s">
        <v>29</v>
      </c>
      <c r="D13" s="86"/>
      <c r="E13" s="80"/>
      <c r="F13" s="22"/>
    </row>
    <row r="14" spans="1:7" x14ac:dyDescent="0.2">
      <c r="A14" s="75">
        <v>2</v>
      </c>
      <c r="B14" s="23" t="s">
        <v>30</v>
      </c>
      <c r="C14" s="24" t="s">
        <v>31</v>
      </c>
      <c r="D14" s="84">
        <v>300</v>
      </c>
      <c r="E14" s="78"/>
      <c r="F14" s="17"/>
    </row>
    <row r="15" spans="1:7" ht="13.5" customHeight="1" x14ac:dyDescent="0.2">
      <c r="A15" s="76"/>
      <c r="B15" s="25" t="s">
        <v>32</v>
      </c>
      <c r="C15" s="26" t="s">
        <v>33</v>
      </c>
      <c r="D15" s="85"/>
      <c r="E15" s="79"/>
      <c r="F15" s="19"/>
    </row>
    <row r="16" spans="1:7" ht="14.25" customHeight="1" thickBot="1" x14ac:dyDescent="0.25">
      <c r="A16" s="77"/>
      <c r="B16" s="25" t="s">
        <v>34</v>
      </c>
      <c r="C16" s="27" t="s">
        <v>35</v>
      </c>
      <c r="D16" s="86"/>
      <c r="E16" s="80"/>
      <c r="F16" s="22"/>
    </row>
    <row r="17" spans="1:7" ht="22.5" customHeight="1" x14ac:dyDescent="0.2">
      <c r="A17" s="87">
        <v>3</v>
      </c>
      <c r="B17" s="96" t="s">
        <v>36</v>
      </c>
      <c r="C17" s="24" t="s">
        <v>37</v>
      </c>
      <c r="D17" s="84">
        <v>250</v>
      </c>
      <c r="E17" s="78">
        <f>11.49</f>
        <v>11.49</v>
      </c>
      <c r="F17" s="17"/>
    </row>
    <row r="18" spans="1:7" ht="25.5" customHeight="1" thickBot="1" x14ac:dyDescent="0.25">
      <c r="A18" s="88"/>
      <c r="B18" s="97"/>
      <c r="C18" s="26" t="s">
        <v>38</v>
      </c>
      <c r="D18" s="85"/>
      <c r="E18" s="79"/>
      <c r="F18" s="19"/>
      <c r="G18" s="20">
        <f>SUM(F17:F18)</f>
        <v>0</v>
      </c>
    </row>
    <row r="19" spans="1:7" ht="36.75" customHeight="1" x14ac:dyDescent="0.2">
      <c r="A19" s="75">
        <v>4</v>
      </c>
      <c r="B19" s="28" t="s">
        <v>39</v>
      </c>
      <c r="C19" s="29" t="s">
        <v>40</v>
      </c>
      <c r="D19" s="84">
        <v>250</v>
      </c>
      <c r="E19" s="78">
        <f>4.7+20+26.7</f>
        <v>51.4</v>
      </c>
      <c r="F19" s="30">
        <f>21900+2300+2500</f>
        <v>26700</v>
      </c>
    </row>
    <row r="20" spans="1:7" ht="12" customHeight="1" x14ac:dyDescent="0.2">
      <c r="A20" s="76"/>
      <c r="B20" s="31" t="s">
        <v>41</v>
      </c>
      <c r="C20" s="18" t="s">
        <v>42</v>
      </c>
      <c r="D20" s="85"/>
      <c r="E20" s="79"/>
      <c r="F20" s="32"/>
    </row>
    <row r="21" spans="1:7" ht="12" customHeight="1" thickBot="1" x14ac:dyDescent="0.25">
      <c r="A21" s="77"/>
      <c r="B21" s="33"/>
      <c r="C21" s="34" t="s">
        <v>43</v>
      </c>
      <c r="D21" s="86"/>
      <c r="E21" s="80"/>
      <c r="F21" s="35"/>
      <c r="G21" s="20">
        <f>SUM(F19:F21)</f>
        <v>26700</v>
      </c>
    </row>
    <row r="22" spans="1:7" ht="48" x14ac:dyDescent="0.2">
      <c r="A22" s="75">
        <v>5</v>
      </c>
      <c r="B22" s="28" t="s">
        <v>44</v>
      </c>
      <c r="C22" s="29" t="s">
        <v>45</v>
      </c>
      <c r="D22" s="81">
        <v>5200</v>
      </c>
      <c r="E22" s="93">
        <f>298.6+116.49+G36+399.9</f>
        <v>814.99</v>
      </c>
      <c r="F22" s="30"/>
    </row>
    <row r="23" spans="1:7" ht="12.75" x14ac:dyDescent="0.2">
      <c r="A23" s="76"/>
      <c r="B23" s="28"/>
      <c r="C23" s="36" t="s">
        <v>46</v>
      </c>
      <c r="D23" s="82"/>
      <c r="E23" s="79"/>
      <c r="F23" s="37">
        <f>(2679.1+247.88)*2</f>
        <v>5853.96</v>
      </c>
    </row>
    <row r="24" spans="1:7" ht="12.75" x14ac:dyDescent="0.2">
      <c r="A24" s="76"/>
      <c r="B24" s="28"/>
      <c r="C24" s="36" t="s">
        <v>47</v>
      </c>
      <c r="D24" s="82"/>
      <c r="E24" s="79"/>
      <c r="F24" s="37">
        <f>1450*2</f>
        <v>2900</v>
      </c>
    </row>
    <row r="25" spans="1:7" ht="12.75" x14ac:dyDescent="0.2">
      <c r="A25" s="76"/>
      <c r="B25" s="28"/>
      <c r="C25" s="36" t="s">
        <v>48</v>
      </c>
      <c r="D25" s="82"/>
      <c r="E25" s="79"/>
      <c r="F25" s="37">
        <v>189.74</v>
      </c>
    </row>
    <row r="26" spans="1:7" ht="12.75" x14ac:dyDescent="0.2">
      <c r="A26" s="76"/>
      <c r="B26" s="28"/>
      <c r="C26" s="36" t="s">
        <v>49</v>
      </c>
      <c r="D26" s="82"/>
      <c r="E26" s="79"/>
      <c r="F26" s="37">
        <f>2439+2739+1673+600</f>
        <v>7451</v>
      </c>
    </row>
    <row r="27" spans="1:7" ht="12.75" x14ac:dyDescent="0.2">
      <c r="A27" s="76"/>
      <c r="B27" s="28"/>
      <c r="C27" s="36" t="s">
        <v>50</v>
      </c>
      <c r="D27" s="82"/>
      <c r="E27" s="79"/>
      <c r="F27" s="37">
        <f>10000*4</f>
        <v>40000</v>
      </c>
    </row>
    <row r="28" spans="1:7" ht="12.75" x14ac:dyDescent="0.2">
      <c r="A28" s="76"/>
      <c r="B28" s="28"/>
      <c r="C28" s="36" t="s">
        <v>51</v>
      </c>
      <c r="D28" s="82"/>
      <c r="E28" s="79"/>
      <c r="F28" s="32">
        <f>3865.5+1618+2800.4+1788</f>
        <v>10071.9</v>
      </c>
    </row>
    <row r="29" spans="1:7" ht="12.75" x14ac:dyDescent="0.2">
      <c r="A29" s="76"/>
      <c r="B29" s="28"/>
      <c r="C29" s="36" t="s">
        <v>52</v>
      </c>
      <c r="D29" s="82"/>
      <c r="E29" s="79"/>
      <c r="F29" s="38">
        <f>14944.17+14090+1309+1303.02</f>
        <v>31646.19</v>
      </c>
    </row>
    <row r="30" spans="1:7" ht="12.75" x14ac:dyDescent="0.2">
      <c r="A30" s="76"/>
      <c r="B30" s="28"/>
      <c r="C30" s="36" t="s">
        <v>53</v>
      </c>
      <c r="D30" s="82"/>
      <c r="E30" s="79"/>
      <c r="F30" s="38">
        <v>47110</v>
      </c>
    </row>
    <row r="31" spans="1:7" ht="12.75" x14ac:dyDescent="0.2">
      <c r="A31" s="76"/>
      <c r="B31" s="28"/>
      <c r="C31" s="36" t="s">
        <v>54</v>
      </c>
      <c r="D31" s="82"/>
      <c r="E31" s="79"/>
      <c r="F31" s="38">
        <f>230.5</f>
        <v>230.5</v>
      </c>
    </row>
    <row r="32" spans="1:7" ht="12.75" x14ac:dyDescent="0.2">
      <c r="A32" s="76"/>
      <c r="B32" s="28"/>
      <c r="C32" s="36" t="s">
        <v>55</v>
      </c>
      <c r="D32" s="82"/>
      <c r="E32" s="79"/>
      <c r="F32" s="38">
        <v>4834</v>
      </c>
    </row>
    <row r="33" spans="1:7" ht="12.75" x14ac:dyDescent="0.2">
      <c r="A33" s="76"/>
      <c r="B33" s="28"/>
      <c r="C33" s="36" t="s">
        <v>56</v>
      </c>
      <c r="D33" s="82"/>
      <c r="E33" s="79"/>
      <c r="F33" s="38">
        <f>28997+29834.4</f>
        <v>58831.4</v>
      </c>
    </row>
    <row r="34" spans="1:7" ht="12.75" x14ac:dyDescent="0.2">
      <c r="A34" s="76"/>
      <c r="B34" s="28"/>
      <c r="C34" s="36" t="s">
        <v>57</v>
      </c>
      <c r="D34" s="82"/>
      <c r="E34" s="79"/>
      <c r="F34" s="38">
        <f>11669*2</f>
        <v>23338</v>
      </c>
    </row>
    <row r="35" spans="1:7" ht="12.75" x14ac:dyDescent="0.2">
      <c r="A35" s="76"/>
      <c r="B35" s="28"/>
      <c r="C35" s="36" t="s">
        <v>58</v>
      </c>
      <c r="D35" s="82"/>
      <c r="E35" s="79"/>
      <c r="F35" s="38">
        <f>18040+10175</f>
        <v>28215</v>
      </c>
    </row>
    <row r="36" spans="1:7" ht="12.75" x14ac:dyDescent="0.2">
      <c r="A36" s="76"/>
      <c r="B36" s="28"/>
      <c r="C36" s="36" t="s">
        <v>59</v>
      </c>
      <c r="D36" s="82"/>
      <c r="E36" s="79"/>
      <c r="F36" s="38">
        <v>24605</v>
      </c>
    </row>
    <row r="37" spans="1:7" ht="12.75" x14ac:dyDescent="0.2">
      <c r="A37" s="76"/>
      <c r="B37" s="28"/>
      <c r="C37" s="36" t="s">
        <v>60</v>
      </c>
      <c r="D37" s="82"/>
      <c r="E37" s="79"/>
      <c r="F37" s="38">
        <v>10627</v>
      </c>
    </row>
    <row r="38" spans="1:7" ht="12.75" x14ac:dyDescent="0.2">
      <c r="A38" s="76"/>
      <c r="B38" s="28"/>
      <c r="C38" s="36" t="s">
        <v>61</v>
      </c>
      <c r="D38" s="82"/>
      <c r="E38" s="79"/>
      <c r="F38" s="38">
        <v>32175</v>
      </c>
      <c r="G38" s="39"/>
    </row>
    <row r="39" spans="1:7" ht="12.75" x14ac:dyDescent="0.2">
      <c r="A39" s="76"/>
      <c r="B39" s="28"/>
      <c r="C39" s="36" t="s">
        <v>62</v>
      </c>
      <c r="D39" s="82"/>
      <c r="E39" s="79"/>
      <c r="F39" s="38">
        <v>9800</v>
      </c>
    </row>
    <row r="40" spans="1:7" ht="12.75" x14ac:dyDescent="0.2">
      <c r="A40" s="76"/>
      <c r="B40" s="28"/>
      <c r="C40" s="36" t="s">
        <v>63</v>
      </c>
      <c r="D40" s="82"/>
      <c r="E40" s="79"/>
      <c r="F40" s="38">
        <v>13566</v>
      </c>
    </row>
    <row r="41" spans="1:7" ht="24" x14ac:dyDescent="0.2">
      <c r="A41" s="76"/>
      <c r="B41" s="28"/>
      <c r="C41" s="18" t="s">
        <v>64</v>
      </c>
      <c r="D41" s="82"/>
      <c r="E41" s="79"/>
      <c r="F41" s="38"/>
    </row>
    <row r="42" spans="1:7" x14ac:dyDescent="0.2">
      <c r="A42" s="76"/>
      <c r="B42" s="28"/>
      <c r="C42" s="40" t="s">
        <v>65</v>
      </c>
      <c r="D42" s="82"/>
      <c r="E42" s="79"/>
      <c r="F42" s="38">
        <v>4122.4399999999996</v>
      </c>
    </row>
    <row r="43" spans="1:7" x14ac:dyDescent="0.2">
      <c r="A43" s="76"/>
      <c r="B43" s="28"/>
      <c r="C43" s="40" t="s">
        <v>66</v>
      </c>
      <c r="D43" s="82"/>
      <c r="E43" s="79"/>
      <c r="F43" s="38">
        <v>7200</v>
      </c>
    </row>
    <row r="44" spans="1:7" x14ac:dyDescent="0.2">
      <c r="A44" s="76"/>
      <c r="B44" s="28"/>
      <c r="C44" s="40" t="s">
        <v>67</v>
      </c>
      <c r="D44" s="82"/>
      <c r="E44" s="79"/>
      <c r="F44" s="38">
        <v>2400</v>
      </c>
    </row>
    <row r="45" spans="1:7" ht="12.75" thickBot="1" x14ac:dyDescent="0.25">
      <c r="A45" s="76"/>
      <c r="B45" s="28"/>
      <c r="C45" s="40" t="s">
        <v>68</v>
      </c>
      <c r="D45" s="82"/>
      <c r="E45" s="79"/>
      <c r="F45" s="38">
        <f>697.06+1777+3006.96+11891+697.08+1777+3006.96+11891</f>
        <v>34744.06</v>
      </c>
      <c r="G45" s="20">
        <f>SUM(F22:F45)</f>
        <v>399911.18999999994</v>
      </c>
    </row>
    <row r="46" spans="1:7" ht="12.75" thickBot="1" x14ac:dyDescent="0.25">
      <c r="A46" s="41"/>
      <c r="B46" s="42" t="s">
        <v>69</v>
      </c>
      <c r="C46" s="42"/>
      <c r="D46" s="13">
        <f>SUM(D11:D45)</f>
        <v>6500</v>
      </c>
      <c r="E46" s="43">
        <f>SUM(E11:E45)</f>
        <v>881.51</v>
      </c>
      <c r="F46" s="44">
        <f>SUM(F11:F45)</f>
        <v>426611.18999999994</v>
      </c>
    </row>
    <row r="47" spans="1:7" x14ac:dyDescent="0.2">
      <c r="A47" s="45"/>
      <c r="E47" s="45">
        <f>318.42+136.49+426.6</f>
        <v>881.51</v>
      </c>
      <c r="F47" s="20">
        <v>426611.19</v>
      </c>
    </row>
    <row r="48" spans="1:7" x14ac:dyDescent="0.2">
      <c r="B48" s="8" t="s">
        <v>70</v>
      </c>
      <c r="C48" s="8" t="s">
        <v>71</v>
      </c>
      <c r="E48" s="46"/>
      <c r="F48" s="20">
        <f>F47-F46</f>
        <v>0</v>
      </c>
    </row>
    <row r="49" spans="1:6" x14ac:dyDescent="0.2">
      <c r="B49" s="47">
        <v>42389</v>
      </c>
      <c r="F49" s="20"/>
    </row>
    <row r="50" spans="1:6" x14ac:dyDescent="0.2">
      <c r="B50" s="47"/>
      <c r="F50" s="20"/>
    </row>
    <row r="51" spans="1:6" x14ac:dyDescent="0.2">
      <c r="B51" s="47"/>
      <c r="F51" s="20"/>
    </row>
    <row r="52" spans="1:6" x14ac:dyDescent="0.2">
      <c r="B52" s="47"/>
      <c r="F52" s="20"/>
    </row>
    <row r="53" spans="1:6" x14ac:dyDescent="0.2">
      <c r="B53" s="47"/>
      <c r="F53" s="20"/>
    </row>
    <row r="54" spans="1:6" x14ac:dyDescent="0.2">
      <c r="B54" s="47"/>
      <c r="F54" s="20"/>
    </row>
    <row r="55" spans="1:6" x14ac:dyDescent="0.2">
      <c r="B55" s="47"/>
      <c r="F55" s="20"/>
    </row>
    <row r="56" spans="1:6" ht="15" x14ac:dyDescent="0.25">
      <c r="A56" s="1"/>
      <c r="B56" s="1"/>
      <c r="C56" s="1"/>
      <c r="E56" s="1"/>
      <c r="F56" s="9" t="s">
        <v>12</v>
      </c>
    </row>
    <row r="57" spans="1:6" ht="15" x14ac:dyDescent="0.25">
      <c r="A57" s="1" t="s">
        <v>13</v>
      </c>
      <c r="B57" s="1"/>
      <c r="C57" s="1"/>
      <c r="E57" s="1"/>
      <c r="F57" s="9" t="s">
        <v>14</v>
      </c>
    </row>
    <row r="58" spans="1:6" ht="15" x14ac:dyDescent="0.25">
      <c r="A58" s="1"/>
      <c r="B58" s="1"/>
      <c r="C58" s="1"/>
      <c r="E58" s="1"/>
      <c r="F58" s="9" t="s">
        <v>15</v>
      </c>
    </row>
    <row r="59" spans="1:6" ht="15" x14ac:dyDescent="0.25">
      <c r="A59" s="1"/>
      <c r="B59" s="1"/>
      <c r="C59" s="1"/>
      <c r="E59" s="1"/>
      <c r="F59" s="9" t="s">
        <v>16</v>
      </c>
    </row>
    <row r="60" spans="1:6" ht="12.75" x14ac:dyDescent="0.2">
      <c r="A60" s="1"/>
      <c r="B60" s="10" t="s">
        <v>72</v>
      </c>
      <c r="C60" s="1"/>
      <c r="D60" s="1"/>
      <c r="E60" s="1"/>
      <c r="F60" s="1"/>
    </row>
    <row r="61" spans="1:6" ht="12.75" x14ac:dyDescent="0.2">
      <c r="A61" s="10" t="s">
        <v>73</v>
      </c>
      <c r="B61" s="1"/>
      <c r="C61" s="1"/>
      <c r="D61" s="1"/>
      <c r="E61" s="1"/>
      <c r="F61" s="1"/>
    </row>
    <row r="62" spans="1:6" ht="12.75" x14ac:dyDescent="0.2">
      <c r="A62" s="11" t="s">
        <v>74</v>
      </c>
      <c r="B62" s="1"/>
      <c r="C62" s="1"/>
      <c r="D62" s="1"/>
      <c r="E62" s="1"/>
      <c r="F62" s="1"/>
    </row>
    <row r="63" spans="1:6" ht="12.75" x14ac:dyDescent="0.2">
      <c r="A63" s="11"/>
      <c r="B63" s="10" t="str">
        <f>B8</f>
        <v>с   18.11.15   по   21.01.2016   года</v>
      </c>
      <c r="C63" s="1"/>
      <c r="D63" s="1"/>
      <c r="E63" s="1"/>
      <c r="F63" s="1"/>
    </row>
    <row r="64" spans="1:6" ht="12.75" thickBot="1" x14ac:dyDescent="0.25">
      <c r="A64" s="12"/>
    </row>
    <row r="65" spans="1:7" ht="60.75" thickBot="1" x14ac:dyDescent="0.25">
      <c r="A65" s="13" t="s">
        <v>20</v>
      </c>
      <c r="B65" s="13" t="s">
        <v>21</v>
      </c>
      <c r="C65" s="13" t="s">
        <v>22</v>
      </c>
      <c r="D65" s="13" t="s">
        <v>75</v>
      </c>
      <c r="E65" s="48" t="s">
        <v>24</v>
      </c>
      <c r="F65" s="49" t="s">
        <v>25</v>
      </c>
    </row>
    <row r="66" spans="1:7" ht="14.25" customHeight="1" x14ac:dyDescent="0.2">
      <c r="A66" s="76">
        <v>1</v>
      </c>
      <c r="B66" s="94" t="s">
        <v>26</v>
      </c>
      <c r="C66" s="16" t="s">
        <v>27</v>
      </c>
      <c r="D66" s="78">
        <v>500</v>
      </c>
      <c r="E66" s="78">
        <f>31.37+0.2</f>
        <v>31.57</v>
      </c>
      <c r="F66" s="17"/>
    </row>
    <row r="67" spans="1:7" ht="12.75" customHeight="1" x14ac:dyDescent="0.2">
      <c r="A67" s="76"/>
      <c r="B67" s="94"/>
      <c r="C67" s="18" t="s">
        <v>76</v>
      </c>
      <c r="D67" s="79"/>
      <c r="E67" s="79"/>
      <c r="F67" s="19"/>
    </row>
    <row r="68" spans="1:7" ht="12.75" customHeight="1" x14ac:dyDescent="0.2">
      <c r="A68" s="76"/>
      <c r="B68" s="94"/>
      <c r="C68" s="18" t="s">
        <v>77</v>
      </c>
      <c r="D68" s="79"/>
      <c r="E68" s="79"/>
      <c r="F68" s="19"/>
    </row>
    <row r="69" spans="1:7" x14ac:dyDescent="0.2">
      <c r="A69" s="76"/>
      <c r="B69" s="94"/>
      <c r="C69" s="18" t="s">
        <v>28</v>
      </c>
      <c r="D69" s="79"/>
      <c r="E69" s="79"/>
      <c r="F69" s="19"/>
    </row>
    <row r="70" spans="1:7" x14ac:dyDescent="0.2">
      <c r="A70" s="76"/>
      <c r="B70" s="94"/>
      <c r="C70" s="50" t="s">
        <v>78</v>
      </c>
      <c r="D70" s="79"/>
      <c r="E70" s="79"/>
      <c r="F70" s="51">
        <v>235.88</v>
      </c>
    </row>
    <row r="71" spans="1:7" ht="12.75" thickBot="1" x14ac:dyDescent="0.25">
      <c r="A71" s="77"/>
      <c r="B71" s="95"/>
      <c r="C71" s="21" t="s">
        <v>29</v>
      </c>
      <c r="D71" s="80"/>
      <c r="E71" s="80"/>
      <c r="F71" s="22"/>
      <c r="G71" s="20">
        <f>SUM(F66:F71)</f>
        <v>235.88</v>
      </c>
    </row>
    <row r="72" spans="1:7" x14ac:dyDescent="0.2">
      <c r="A72" s="75">
        <v>2</v>
      </c>
      <c r="B72" s="28" t="s">
        <v>30</v>
      </c>
      <c r="C72" s="29" t="s">
        <v>31</v>
      </c>
      <c r="D72" s="78">
        <v>300</v>
      </c>
      <c r="E72" s="84">
        <f>2+1.4</f>
        <v>3.4</v>
      </c>
      <c r="F72" s="52"/>
    </row>
    <row r="73" spans="1:7" ht="24" customHeight="1" x14ac:dyDescent="0.2">
      <c r="A73" s="76"/>
      <c r="B73" s="31" t="s">
        <v>79</v>
      </c>
      <c r="C73" s="18" t="s">
        <v>33</v>
      </c>
      <c r="D73" s="79"/>
      <c r="E73" s="85"/>
      <c r="F73" s="53"/>
    </row>
    <row r="74" spans="1:7" ht="27.75" customHeight="1" x14ac:dyDescent="0.2">
      <c r="A74" s="76"/>
      <c r="B74" s="31" t="s">
        <v>80</v>
      </c>
      <c r="C74" s="18" t="s">
        <v>81</v>
      </c>
      <c r="D74" s="79"/>
      <c r="E74" s="85"/>
      <c r="F74" s="53"/>
    </row>
    <row r="75" spans="1:7" ht="12" customHeight="1" x14ac:dyDescent="0.2">
      <c r="A75" s="76"/>
      <c r="B75" s="31"/>
      <c r="C75" s="50" t="s">
        <v>82</v>
      </c>
      <c r="D75" s="79"/>
      <c r="E75" s="85"/>
      <c r="F75" s="53">
        <v>1350</v>
      </c>
    </row>
    <row r="76" spans="1:7" x14ac:dyDescent="0.2">
      <c r="A76" s="76"/>
      <c r="B76" s="28"/>
      <c r="C76" s="18" t="s">
        <v>83</v>
      </c>
      <c r="D76" s="79"/>
      <c r="E76" s="85"/>
      <c r="F76" s="53"/>
    </row>
    <row r="77" spans="1:7" ht="13.5" customHeight="1" thickBot="1" x14ac:dyDescent="0.25">
      <c r="A77" s="77"/>
      <c r="B77" s="28"/>
      <c r="C77" s="54" t="s">
        <v>35</v>
      </c>
      <c r="D77" s="80"/>
      <c r="E77" s="86"/>
      <c r="F77" s="55"/>
      <c r="G77" s="20">
        <f>SUM(F72:F77)</f>
        <v>1350</v>
      </c>
    </row>
    <row r="78" spans="1:7" ht="23.25" customHeight="1" x14ac:dyDescent="0.2">
      <c r="A78" s="87">
        <v>3</v>
      </c>
      <c r="B78" s="89" t="s">
        <v>84</v>
      </c>
      <c r="C78" s="29" t="s">
        <v>85</v>
      </c>
      <c r="D78" s="91">
        <v>250</v>
      </c>
      <c r="E78" s="78">
        <f xml:space="preserve"> 4.06+23.75</f>
        <v>27.81</v>
      </c>
      <c r="F78" s="52"/>
    </row>
    <row r="79" spans="1:7" ht="25.5" customHeight="1" x14ac:dyDescent="0.2">
      <c r="A79" s="88"/>
      <c r="B79" s="90"/>
      <c r="C79" s="21" t="s">
        <v>86</v>
      </c>
      <c r="D79" s="92"/>
      <c r="E79" s="79"/>
      <c r="F79" s="56"/>
    </row>
    <row r="80" spans="1:7" ht="24" customHeight="1" x14ac:dyDescent="0.2">
      <c r="A80" s="88"/>
      <c r="B80" s="90"/>
      <c r="C80" s="57" t="s">
        <v>87</v>
      </c>
      <c r="D80" s="92"/>
      <c r="E80" s="79"/>
      <c r="F80" s="56"/>
    </row>
    <row r="81" spans="1:7" ht="25.5" customHeight="1" thickBot="1" x14ac:dyDescent="0.25">
      <c r="A81" s="88"/>
      <c r="B81" s="90"/>
      <c r="C81" s="18" t="s">
        <v>88</v>
      </c>
      <c r="D81" s="92"/>
      <c r="E81" s="79"/>
      <c r="F81" s="56"/>
      <c r="G81" s="20">
        <f>SUM(F78:F81)</f>
        <v>0</v>
      </c>
    </row>
    <row r="82" spans="1:7" ht="36" customHeight="1" x14ac:dyDescent="0.2">
      <c r="A82" s="75">
        <v>4</v>
      </c>
      <c r="B82" s="23" t="s">
        <v>39</v>
      </c>
      <c r="C82" s="29" t="s">
        <v>40</v>
      </c>
      <c r="D82" s="78">
        <v>250</v>
      </c>
      <c r="E82" s="78">
        <f>39.89+19.3</f>
        <v>59.19</v>
      </c>
      <c r="F82" s="17">
        <f>1938+2142+1632+1800+1922+1015+2200+1350+2244+2060+1020</f>
        <v>19323</v>
      </c>
    </row>
    <row r="83" spans="1:7" ht="12.75" customHeight="1" x14ac:dyDescent="0.2">
      <c r="A83" s="76"/>
      <c r="B83" s="25" t="s">
        <v>41</v>
      </c>
      <c r="C83" s="18" t="s">
        <v>89</v>
      </c>
      <c r="D83" s="79"/>
      <c r="E83" s="79"/>
      <c r="F83" s="19"/>
    </row>
    <row r="84" spans="1:7" ht="24.75" customHeight="1" x14ac:dyDescent="0.2">
      <c r="A84" s="76"/>
      <c r="B84" s="58"/>
      <c r="C84" s="18" t="s">
        <v>42</v>
      </c>
      <c r="D84" s="79"/>
      <c r="E84" s="79"/>
      <c r="F84" s="19"/>
    </row>
    <row r="85" spans="1:7" ht="12" customHeight="1" x14ac:dyDescent="0.2">
      <c r="A85" s="76"/>
      <c r="B85" s="58"/>
      <c r="C85" s="18" t="s">
        <v>90</v>
      </c>
      <c r="D85" s="79"/>
      <c r="E85" s="79"/>
      <c r="F85" s="19"/>
    </row>
    <row r="86" spans="1:7" ht="29.25" customHeight="1" thickBot="1" x14ac:dyDescent="0.25">
      <c r="A86" s="77"/>
      <c r="B86" s="59"/>
      <c r="C86" s="34" t="s">
        <v>43</v>
      </c>
      <c r="D86" s="80"/>
      <c r="E86" s="80"/>
      <c r="F86" s="22"/>
      <c r="G86" s="20">
        <f>SUM(F82:F86)</f>
        <v>19323</v>
      </c>
    </row>
    <row r="87" spans="1:7" ht="36" customHeight="1" x14ac:dyDescent="0.2">
      <c r="A87" s="75">
        <v>5</v>
      </c>
      <c r="B87" s="23" t="s">
        <v>44</v>
      </c>
      <c r="C87" s="24" t="s">
        <v>91</v>
      </c>
      <c r="D87" s="78">
        <v>5200</v>
      </c>
      <c r="E87" s="81">
        <f>265.88+74.69+224.6</f>
        <v>565.16999999999996</v>
      </c>
      <c r="F87" s="52"/>
    </row>
    <row r="88" spans="1:7" ht="12.75" x14ac:dyDescent="0.2">
      <c r="A88" s="76"/>
      <c r="B88" s="58"/>
      <c r="C88" s="60" t="s">
        <v>92</v>
      </c>
      <c r="D88" s="79"/>
      <c r="E88" s="82"/>
      <c r="F88" s="61">
        <f>57600+59520</f>
        <v>117120</v>
      </c>
    </row>
    <row r="89" spans="1:7" ht="12.75" x14ac:dyDescent="0.2">
      <c r="A89" s="62"/>
      <c r="B89" s="58"/>
      <c r="C89" s="63" t="s">
        <v>93</v>
      </c>
      <c r="D89" s="79"/>
      <c r="E89" s="82"/>
      <c r="F89" s="53">
        <v>6150</v>
      </c>
    </row>
    <row r="90" spans="1:7" ht="12.75" x14ac:dyDescent="0.2">
      <c r="A90" s="62"/>
      <c r="B90" s="58"/>
      <c r="C90" s="63" t="s">
        <v>94</v>
      </c>
      <c r="D90" s="79"/>
      <c r="E90" s="82"/>
      <c r="F90" s="53">
        <v>49000</v>
      </c>
    </row>
    <row r="91" spans="1:7" ht="12.75" x14ac:dyDescent="0.2">
      <c r="A91" s="62"/>
      <c r="B91" s="58"/>
      <c r="C91" s="63" t="s">
        <v>95</v>
      </c>
      <c r="D91" s="79"/>
      <c r="E91" s="82"/>
      <c r="F91" s="53">
        <f>124+503.04</f>
        <v>627.04</v>
      </c>
    </row>
    <row r="92" spans="1:7" ht="12.75" x14ac:dyDescent="0.2">
      <c r="A92" s="62"/>
      <c r="B92" s="58"/>
      <c r="C92" s="63" t="s">
        <v>96</v>
      </c>
      <c r="D92" s="79"/>
      <c r="E92" s="82"/>
      <c r="F92" s="53">
        <f>720</f>
        <v>720</v>
      </c>
    </row>
    <row r="93" spans="1:7" ht="12.75" x14ac:dyDescent="0.2">
      <c r="A93" s="62"/>
      <c r="B93" s="58"/>
      <c r="C93" s="63" t="s">
        <v>97</v>
      </c>
      <c r="D93" s="79"/>
      <c r="E93" s="82"/>
      <c r="F93" s="53">
        <f>1000+1200</f>
        <v>2200</v>
      </c>
    </row>
    <row r="94" spans="1:7" ht="12.75" x14ac:dyDescent="0.2">
      <c r="A94" s="62"/>
      <c r="B94" s="58"/>
      <c r="C94" s="63" t="s">
        <v>98</v>
      </c>
      <c r="D94" s="79"/>
      <c r="E94" s="82"/>
      <c r="F94" s="53">
        <f>1500+1420</f>
        <v>2920</v>
      </c>
    </row>
    <row r="95" spans="1:7" ht="12.75" x14ac:dyDescent="0.2">
      <c r="A95" s="62"/>
      <c r="B95" s="58"/>
      <c r="C95" s="63" t="s">
        <v>99</v>
      </c>
      <c r="D95" s="79"/>
      <c r="E95" s="82"/>
      <c r="F95" s="53">
        <v>900</v>
      </c>
    </row>
    <row r="96" spans="1:7" ht="12.75" x14ac:dyDescent="0.2">
      <c r="A96" s="62"/>
      <c r="B96" s="58"/>
      <c r="C96" s="63" t="s">
        <v>100</v>
      </c>
      <c r="D96" s="79"/>
      <c r="E96" s="82"/>
      <c r="F96" s="56">
        <v>45000</v>
      </c>
    </row>
    <row r="97" spans="1:7" ht="12.75" customHeight="1" thickBot="1" x14ac:dyDescent="0.25">
      <c r="A97" s="64"/>
      <c r="B97" s="65"/>
      <c r="C97" s="66" t="s">
        <v>101</v>
      </c>
      <c r="D97" s="80"/>
      <c r="E97" s="83"/>
      <c r="F97" s="55"/>
      <c r="G97" s="20">
        <f>SUM(F87:F97)</f>
        <v>224637.04</v>
      </c>
    </row>
    <row r="98" spans="1:7" ht="12.75" thickBot="1" x14ac:dyDescent="0.25">
      <c r="A98" s="67"/>
      <c r="B98" s="59" t="s">
        <v>69</v>
      </c>
      <c r="C98" s="68"/>
      <c r="D98" s="69">
        <f>SUM(D66:D97)</f>
        <v>6500</v>
      </c>
      <c r="E98" s="70">
        <f>SUM(E66:E97)</f>
        <v>687.14</v>
      </c>
      <c r="F98" s="71">
        <f>SUM(F66:F97)</f>
        <v>245545.92</v>
      </c>
    </row>
    <row r="99" spans="1:7" x14ac:dyDescent="0.2">
      <c r="A99" s="72"/>
      <c r="B99" s="28"/>
      <c r="C99" s="28"/>
      <c r="D99" s="72"/>
      <c r="E99" s="45">
        <f>341.2+100.44+245.5</f>
        <v>687.14</v>
      </c>
      <c r="F99" s="73"/>
    </row>
    <row r="100" spans="1:7" x14ac:dyDescent="0.2">
      <c r="A100" s="72"/>
      <c r="B100" s="8" t="s">
        <v>70</v>
      </c>
      <c r="C100" s="8" t="s">
        <v>71</v>
      </c>
      <c r="D100" s="72"/>
      <c r="E100" s="74"/>
      <c r="F100" s="73"/>
    </row>
    <row r="101" spans="1:7" x14ac:dyDescent="0.2">
      <c r="A101" s="72"/>
      <c r="B101" s="47">
        <f>B49</f>
        <v>42389</v>
      </c>
      <c r="D101" s="72"/>
      <c r="E101" s="74"/>
      <c r="F101" s="73"/>
    </row>
    <row r="102" spans="1:7" x14ac:dyDescent="0.2">
      <c r="F102" s="20"/>
    </row>
    <row r="103" spans="1:7" x14ac:dyDescent="0.2">
      <c r="F103" s="20"/>
    </row>
  </sheetData>
  <mergeCells count="34">
    <mergeCell ref="A11:A13"/>
    <mergeCell ref="B11:B13"/>
    <mergeCell ref="D11:D13"/>
    <mergeCell ref="E11:E13"/>
    <mergeCell ref="A14:A16"/>
    <mergeCell ref="D14:D16"/>
    <mergeCell ref="E14:E16"/>
    <mergeCell ref="A17:A18"/>
    <mergeCell ref="B17:B18"/>
    <mergeCell ref="D17:D18"/>
    <mergeCell ref="E17:E18"/>
    <mergeCell ref="A19:A21"/>
    <mergeCell ref="D19:D21"/>
    <mergeCell ref="E19:E21"/>
    <mergeCell ref="A22:A45"/>
    <mergeCell ref="D22:D45"/>
    <mergeCell ref="E22:E45"/>
    <mergeCell ref="A66:A71"/>
    <mergeCell ref="B66:B71"/>
    <mergeCell ref="D66:D71"/>
    <mergeCell ref="E66:E71"/>
    <mergeCell ref="A72:A77"/>
    <mergeCell ref="D72:D77"/>
    <mergeCell ref="E72:E77"/>
    <mergeCell ref="A78:A81"/>
    <mergeCell ref="B78:B81"/>
    <mergeCell ref="D78:D81"/>
    <mergeCell ref="E78:E81"/>
    <mergeCell ref="A82:A86"/>
    <mergeCell ref="D82:D86"/>
    <mergeCell ref="E82:E86"/>
    <mergeCell ref="A87:A88"/>
    <mergeCell ref="D87:D97"/>
    <mergeCell ref="E87:E9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" workbookViewId="0">
      <selection activeCell="A13" sqref="A1:XFD1048576"/>
    </sheetView>
  </sheetViews>
  <sheetFormatPr defaultRowHeight="12.75" x14ac:dyDescent="0.2"/>
  <cols>
    <col min="1" max="16384" width="9.140625" style="1"/>
  </cols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0" sqref="E30"/>
    </sheetView>
  </sheetViews>
  <sheetFormatPr defaultRowHeight="15" x14ac:dyDescent="0.25"/>
  <cols>
    <col min="2" max="2" width="35.42578125" customWidth="1"/>
    <col min="3" max="3" width="14.140625" customWidth="1"/>
    <col min="4" max="4" width="14" customWidth="1"/>
    <col min="5" max="5" width="14.5703125" customWidth="1"/>
    <col min="6" max="6" width="14.85546875" customWidth="1"/>
    <col min="7" max="7" width="19.28515625" customWidth="1"/>
    <col min="8" max="8" width="30.855468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Налоги</vt:lpstr>
      <vt:lpstr>ОТЧЕТ для сайта</vt:lpstr>
      <vt:lpstr>лист1</vt:lpstr>
      <vt:lpstr>лист2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2016-01-23T16:32:21Z</dcterms:modified>
</cp:coreProperties>
</file>