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ТЧЕТ" sheetId="1" r:id="rId1"/>
    <sheet name="Кредиторка" sheetId="2" r:id="rId2"/>
    <sheet name="Свод" sheetId="3" r:id="rId3"/>
    <sheet name="Детодни" sheetId="4" r:id="rId4"/>
  </sheets>
  <calcPr calcId="144525"/>
</workbook>
</file>

<file path=xl/calcChain.xml><?xml version="1.0" encoding="utf-8"?>
<calcChain xmlns="http://schemas.openxmlformats.org/spreadsheetml/2006/main">
  <c r="B102" i="1" l="1"/>
  <c r="D99" i="1"/>
  <c r="F96" i="1"/>
  <c r="F95" i="1"/>
  <c r="F94" i="1"/>
  <c r="F92" i="1"/>
  <c r="E91" i="1"/>
  <c r="F86" i="1"/>
  <c r="G90" i="1" s="1"/>
  <c r="E85" i="1"/>
  <c r="F84" i="1"/>
  <c r="G82" i="1" s="1"/>
  <c r="E78" i="1"/>
  <c r="G77" i="1"/>
  <c r="F71" i="1"/>
  <c r="F99" i="1" s="1"/>
  <c r="E67" i="1"/>
  <c r="B64" i="1"/>
  <c r="D50" i="1"/>
  <c r="F49" i="1"/>
  <c r="F44" i="1"/>
  <c r="F42" i="1"/>
  <c r="F34" i="1"/>
  <c r="F33" i="1"/>
  <c r="F32" i="1"/>
  <c r="F31" i="1"/>
  <c r="F30" i="1"/>
  <c r="F29" i="1"/>
  <c r="F27" i="1"/>
  <c r="F26" i="1"/>
  <c r="F25" i="1"/>
  <c r="E24" i="1"/>
  <c r="G23" i="1"/>
  <c r="E21" i="1"/>
  <c r="G19" i="1"/>
  <c r="E18" i="1"/>
  <c r="F13" i="1"/>
  <c r="F50" i="1" s="1"/>
  <c r="E11" i="1"/>
  <c r="E50" i="1" l="1"/>
  <c r="G13" i="1"/>
  <c r="G49" i="1"/>
  <c r="E99" i="1"/>
  <c r="G98" i="1"/>
  <c r="G72" i="1"/>
  <c r="C123" i="2"/>
  <c r="C120" i="2"/>
  <c r="C117" i="2"/>
  <c r="C113" i="2"/>
  <c r="C110" i="2"/>
  <c r="C107" i="2"/>
  <c r="C125" i="2" s="1"/>
  <c r="C84" i="2"/>
  <c r="C79" i="2"/>
  <c r="C77" i="2"/>
  <c r="C74" i="2"/>
  <c r="C71" i="2"/>
  <c r="C53" i="2"/>
  <c r="C51" i="2"/>
  <c r="C47" i="2"/>
  <c r="C44" i="2"/>
  <c r="C27" i="2"/>
  <c r="C25" i="2"/>
  <c r="C22" i="2"/>
  <c r="C14" i="2"/>
  <c r="C10" i="2"/>
  <c r="C8" i="2"/>
  <c r="C88" i="2" l="1"/>
  <c r="C29" i="2"/>
</calcChain>
</file>

<file path=xl/sharedStrings.xml><?xml version="1.0" encoding="utf-8"?>
<sst xmlns="http://schemas.openxmlformats.org/spreadsheetml/2006/main" count="338" uniqueCount="209">
  <si>
    <t>МАОУ лицей № 77</t>
  </si>
  <si>
    <t>В.М. Брюхова</t>
  </si>
  <si>
    <t>ИТОГО:</t>
  </si>
  <si>
    <t xml:space="preserve">               Расшифровка       КРЕДИТОРСКОЙ</t>
  </si>
  <si>
    <t>задолженности</t>
  </si>
  <si>
    <t>Ежемесячно</t>
  </si>
  <si>
    <t xml:space="preserve">                                  в     разрезе       поставщиков</t>
  </si>
  <si>
    <t>на    01.10.2015 г.             по          КФО  -  4</t>
  </si>
  <si>
    <t>КОСГУ</t>
  </si>
  <si>
    <t>№ счета</t>
  </si>
  <si>
    <t>Сумма</t>
  </si>
  <si>
    <t>Дата возник.</t>
  </si>
  <si>
    <t>Поставщики</t>
  </si>
  <si>
    <t>Наименование работ</t>
  </si>
  <si>
    <t>Отраслевой код</t>
  </si>
  <si>
    <t>задолж-ти</t>
  </si>
  <si>
    <t>услуг</t>
  </si>
  <si>
    <t>Итого:</t>
  </si>
  <si>
    <t>ПАО "Ростелеком"</t>
  </si>
  <si>
    <t>услуги связи</t>
  </si>
  <si>
    <t>0000 9135 221 999 000</t>
  </si>
  <si>
    <t>аренда</t>
  </si>
  <si>
    <t>302.23</t>
  </si>
  <si>
    <t>МУП ПВВО</t>
  </si>
  <si>
    <t>водоснабжение</t>
  </si>
  <si>
    <t>0000 9135 732 999 000</t>
  </si>
  <si>
    <t>ООО "Челябэнергосбыт"</t>
  </si>
  <si>
    <t>электроэнергия</t>
  </si>
  <si>
    <t>0000 9135 733 999 000</t>
  </si>
  <si>
    <t>МУП "ЧКТС"</t>
  </si>
  <si>
    <t>теплоэнергия</t>
  </si>
  <si>
    <t>0000 9135 731 999 000</t>
  </si>
  <si>
    <t>302.25</t>
  </si>
  <si>
    <t>ООО"Мастер-Комфорт"(эл.об)</t>
  </si>
  <si>
    <t>ТО эл.оборудования</t>
  </si>
  <si>
    <t>0000 9135 743 999 000</t>
  </si>
  <si>
    <t>ООО"Мастер-Комфорт"(инж.)</t>
  </si>
  <si>
    <t>ТО инженер.сетей</t>
  </si>
  <si>
    <t>МУП "ГорЭкоцентр"</t>
  </si>
  <si>
    <t>Вывоз мусора</t>
  </si>
  <si>
    <t>0000 9135 250 999 000</t>
  </si>
  <si>
    <t>ООО "Редсолюшн"</t>
  </si>
  <si>
    <t>Мониторинг обр.связи</t>
  </si>
  <si>
    <t>0000 9999 799 999 000</t>
  </si>
  <si>
    <t>ООО ТСЦ "Сфера"</t>
  </si>
  <si>
    <t>ТО пожар.сигнализации</t>
  </si>
  <si>
    <t>Итого</t>
  </si>
  <si>
    <t>302.26</t>
  </si>
  <si>
    <t>ООО"Челябводосервис"</t>
  </si>
  <si>
    <t>Демеркуризация</t>
  </si>
  <si>
    <t>0000 9135 226 999 000</t>
  </si>
  <si>
    <t>303.12</t>
  </si>
  <si>
    <t>ИФНС</t>
  </si>
  <si>
    <t>налог на имущество</t>
  </si>
  <si>
    <t>0000 9135 851 999 000</t>
  </si>
  <si>
    <t>303.13</t>
  </si>
  <si>
    <t>налог на землю</t>
  </si>
  <si>
    <t>302.31</t>
  </si>
  <si>
    <t>ИП Принько Е.В.</t>
  </si>
  <si>
    <t>Спортинвентарь</t>
  </si>
  <si>
    <t>0000 1222 310 999 000</t>
  </si>
  <si>
    <t>302.34</t>
  </si>
  <si>
    <t>ООО "Транс Холод"</t>
  </si>
  <si>
    <t xml:space="preserve">продукты питания </t>
  </si>
  <si>
    <t>0000 9999 347 999 000</t>
  </si>
  <si>
    <t>Руководитель:</t>
  </si>
  <si>
    <t>Главный бухгалтер:</t>
  </si>
  <si>
    <t>Н.Е. Лимонова</t>
  </si>
  <si>
    <t xml:space="preserve">               Расшифровка          Д Е Б И Т О Р С К О Й </t>
  </si>
  <si>
    <t xml:space="preserve">                                  в разрезе поставщиков</t>
  </si>
  <si>
    <t>на 01.10.2015 г.           по        КФО  -  4</t>
  </si>
  <si>
    <t>Н.Е .Лимонова</t>
  </si>
  <si>
    <t xml:space="preserve">               Расшифровка       КРЕДИТОРСКОЙ </t>
  </si>
  <si>
    <t>на 01.10.2015 г.                            по    КФО  -  2</t>
  </si>
  <si>
    <t>ФГУП охрана МВД России</t>
  </si>
  <si>
    <t>ТО тревожной кнопки</t>
  </si>
  <si>
    <t>Инженерный центр "Балвер"</t>
  </si>
  <si>
    <t>Ремонт оргтехники</t>
  </si>
  <si>
    <t>ГБОУ ДПО ЧИППКРО</t>
  </si>
  <si>
    <t>повышение квалификации</t>
  </si>
  <si>
    <t>спортинвентарь</t>
  </si>
  <si>
    <t>ООО "Транс-Холод"</t>
  </si>
  <si>
    <t>продукты питания</t>
  </si>
  <si>
    <t>9010000000000000с</t>
  </si>
  <si>
    <t>ИП Леонгардт Д.И.</t>
  </si>
  <si>
    <t>стройматериалы</t>
  </si>
  <si>
    <t>ИП Киселев Д.К.</t>
  </si>
  <si>
    <t>ООО "Хорека-Урал"</t>
  </si>
  <si>
    <t>моющие</t>
  </si>
  <si>
    <t>НДС за аренду.</t>
  </si>
  <si>
    <t>Негативное воздействие</t>
  </si>
  <si>
    <t>Н.Е.Лимонова</t>
  </si>
  <si>
    <t xml:space="preserve">               Расшифровка             ДЕБИТОРСКОЙ</t>
  </si>
  <si>
    <t>на 01.10.2015 г.           по        КФО  -  2</t>
  </si>
  <si>
    <t>206.21</t>
  </si>
  <si>
    <t>ООО "Бегет"</t>
  </si>
  <si>
    <t>услуги хостинга (интернет)</t>
  </si>
  <si>
    <t>906 000 000 000 000 00</t>
  </si>
  <si>
    <t>ООО "Ростелеком"</t>
  </si>
  <si>
    <t>206.25</t>
  </si>
  <si>
    <t>206.26</t>
  </si>
  <si>
    <t>ООО "Центр образования и иинов"</t>
  </si>
  <si>
    <t>Оргвзнос за участие</t>
  </si>
  <si>
    <t>Чел.филиал РАНХ и ГС</t>
  </si>
  <si>
    <t>Повышение квалификации</t>
  </si>
  <si>
    <t>206.34</t>
  </si>
  <si>
    <t>ООО НВК "Ниагара"</t>
  </si>
  <si>
    <t>предоплата за воду бутилир.</t>
  </si>
  <si>
    <t>205.21</t>
  </si>
  <si>
    <t>задолженность по аренде</t>
  </si>
  <si>
    <t>909 000 000 000 000 00</t>
  </si>
  <si>
    <t>205.31</t>
  </si>
  <si>
    <t>901 000 000 000 000 00</t>
  </si>
  <si>
    <t>209.30</t>
  </si>
  <si>
    <t>ООО "АСТ-Питание"</t>
  </si>
  <si>
    <t>долг за возмещение комм.усл.</t>
  </si>
  <si>
    <t xml:space="preserve">Принято  на  Совете  лицея  </t>
  </si>
  <si>
    <t xml:space="preserve">                                                                                                                                           </t>
  </si>
  <si>
    <t>_____________________20___г.</t>
  </si>
  <si>
    <t xml:space="preserve">Председатель  Совета лицея  </t>
  </si>
  <si>
    <t>_________________Хлызова Д.И.</t>
  </si>
  <si>
    <t>МАОУ лицей №77</t>
  </si>
  <si>
    <t>Отчет о расходовании средств, поступивших от ЧГОФРЛ "ПлаДиС"  согласно</t>
  </si>
  <si>
    <t>сметы  расходов  целевых  родительских средств  на 2015-2016 учебный год.</t>
  </si>
  <si>
    <t>с   01.09.15   по   12.10.2015   года</t>
  </si>
  <si>
    <t>№</t>
  </si>
  <si>
    <t>Наименование подпрограмм</t>
  </si>
  <si>
    <t>Перечень финансируемых мероприятий</t>
  </si>
  <si>
    <t>Необходимые финансовые средства. Всего тыс. руб.</t>
  </si>
  <si>
    <t>Израсходовано с начала года.  (тыс.руб.)</t>
  </si>
  <si>
    <t>Израсходовано за отчетный период.          (руб).</t>
  </si>
  <si>
    <r>
      <t xml:space="preserve">Подпрограмма 1. </t>
    </r>
    <r>
      <rPr>
        <b/>
        <sz val="9"/>
        <rFont val="Times New Roman"/>
        <family val="1"/>
        <charset val="204"/>
      </rPr>
      <t>Инновационная деятельность. Реализация ФГОС</t>
    </r>
  </si>
  <si>
    <t>1. Внедрение инновационных образовательных моделей и технологий, реализация инновационных проектов.</t>
  </si>
  <si>
    <t>7. Стимулирование деятельности педагогических работников,  принимающих участие в реализации инновационных проектов.</t>
  </si>
  <si>
    <t>9. Реализация программы «Школьный учебник».</t>
  </si>
  <si>
    <t xml:space="preserve">10.Развитие системы оценки качества образования.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</si>
  <si>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2.</t>
  </si>
  <si>
    <t>1. Вовлечение обучающихся в социальную практику.</t>
  </si>
  <si>
    <t>Социализация и</t>
  </si>
  <si>
    <t>2. Развитие системы доступного и эффективного дополнительного образования и внеурочной деятельности.</t>
  </si>
  <si>
    <t>9. Профилактика правонарушений и безнадзорности обучающихся.</t>
  </si>
  <si>
    <r>
      <t xml:space="preserve">Подпрограмма 3. </t>
    </r>
    <r>
      <rPr>
        <b/>
        <sz val="9"/>
        <rFont val="Times New Roman"/>
        <family val="1"/>
        <charset val="204"/>
      </rPr>
      <t>Поддержка одаренных и</t>
    </r>
  </si>
  <si>
    <r>
      <t xml:space="preserve">1. Совершенствование методической и МТБ базы для организации работы по развитию одаренности обучающихся:                  </t>
    </r>
    <r>
      <rPr>
        <b/>
        <sz val="9"/>
        <rFont val="Times New Roman"/>
        <family val="1"/>
        <charset val="204"/>
      </rPr>
      <t xml:space="preserve">инструмент для уроков труда                           </t>
    </r>
  </si>
  <si>
    <t>9.Финансирование  участия  обучающихся в городских, региональных, российских олимпиадах и конкурсах.</t>
  </si>
  <si>
    <t xml:space="preserve"> - оргвзнос в конкурсе "Новаторство в образовании-2015"</t>
  </si>
  <si>
    <r>
      <t>Подпрограмма 4.</t>
    </r>
    <r>
      <rPr>
        <b/>
        <sz val="9"/>
        <rFont val="Times New Roman"/>
        <family val="1"/>
        <charset val="204"/>
      </rPr>
      <t xml:space="preserve"> Развитие кадрового потенциала</t>
    </r>
  </si>
  <si>
    <t>1. Повышение квалификации педагогических работников по вопросам реализации ФГОС, развитие профессионального мастерства педагогического коллектива.</t>
  </si>
  <si>
    <t>5. Ежегодный отчет о деятельности лаборатории «Развитие педагогического потенциала».</t>
  </si>
  <si>
    <t xml:space="preserve">7. Стимулирование деятельности педагогических работников, активно участвующих в диссеминации инновационного опыта, конкурсах профессионального мастерства.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</si>
  <si>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Подпрограмма 5. </t>
    </r>
    <r>
      <rPr>
        <b/>
        <sz val="9"/>
        <rFont val="Times New Roman"/>
        <family val="1"/>
        <charset val="204"/>
      </rPr>
      <t>Развитие инфраструктуры</t>
    </r>
  </si>
  <si>
    <r>
      <t xml:space="preserve">1.Развитие инфраструктуры образовательного учреждения (ремонтные работы, благоустройство территории, приобретение современной техники, учебного, лабораторного  оборудования). </t>
    </r>
    <r>
      <rPr>
        <sz val="9"/>
        <color indexed="10"/>
        <rFont val="Times New Roman"/>
        <family val="1"/>
        <charset val="204"/>
      </rPr>
      <t xml:space="preserve"> </t>
    </r>
  </si>
  <si>
    <t xml:space="preserve"> - Договор с охранным предприятием</t>
  </si>
  <si>
    <t xml:space="preserve"> - ремонт пожарной сигнализации</t>
  </si>
  <si>
    <t xml:space="preserve"> - Дезинсекция, дератизация</t>
  </si>
  <si>
    <t xml:space="preserve"> - оплата услуг связи</t>
  </si>
  <si>
    <t xml:space="preserve"> - заправка картриджей, диагностика комп-ов</t>
  </si>
  <si>
    <t xml:space="preserve"> - комплектующие для оргтехники</t>
  </si>
  <si>
    <t xml:space="preserve"> - канцтовары, класс.журналы</t>
  </si>
  <si>
    <t xml:space="preserve"> - аттестация рабочих мест</t>
  </si>
  <si>
    <t xml:space="preserve"> -  хозтовары (моющ, дезсредства, сантех.)</t>
  </si>
  <si>
    <t xml:space="preserve"> - стройматериалы</t>
  </si>
  <si>
    <t xml:space="preserve"> - кронштейн для телевизора (каб.39)</t>
  </si>
  <si>
    <t xml:space="preserve"> - часы настенные  (каб.48)</t>
  </si>
  <si>
    <t xml:space="preserve"> - кресло вращающееся (каб.48)</t>
  </si>
  <si>
    <t xml:space="preserve"> - уничтожитель док-ов</t>
  </si>
  <si>
    <t xml:space="preserve"> - компьютер (каб.44)</t>
  </si>
  <si>
    <t xml:space="preserve"> - принтер (бух)</t>
  </si>
  <si>
    <t xml:space="preserve"> - евроконтейнер для ТБО</t>
  </si>
  <si>
    <t xml:space="preserve"> - бетон и строймат.на площадку для евроконт.</t>
  </si>
  <si>
    <t xml:space="preserve"> - искусственные цветы для реставрации</t>
  </si>
  <si>
    <t xml:space="preserve"> - консульт.и информ.услуги в сфере закупок</t>
  </si>
  <si>
    <t>3.Развитие системы здоровьесберегающих и безопасных условий организации образовательного процесса:</t>
  </si>
  <si>
    <t xml:space="preserve"> - медикаменты</t>
  </si>
  <si>
    <t xml:space="preserve"> - вода бутилированная</t>
  </si>
  <si>
    <t xml:space="preserve"> - профилактика кулеров</t>
  </si>
  <si>
    <t xml:space="preserve"> - з/плата медработников</t>
  </si>
  <si>
    <t>Исполнитель:</t>
  </si>
  <si>
    <t>С.Р. Сюникаева</t>
  </si>
  <si>
    <t>ЧГОФРЛ "ПлаДиС"</t>
  </si>
  <si>
    <t>Отчет о расходовании средств   согласно</t>
  </si>
  <si>
    <t>сметы расходов целевых родительских средств на 2014-2015 учебный год.</t>
  </si>
  <si>
    <t>Необх-ые финансовые средства. Всего тыс. руб.</t>
  </si>
  <si>
    <t>2. Обеспечение функционирования лицея в режиме ресурсного центра.</t>
  </si>
  <si>
    <t>8. Нормативно-правовое и учебно-методическое  обеспечение реализации ФГОС.</t>
  </si>
  <si>
    <t>Подписка на 1 полугодие 2016</t>
  </si>
  <si>
    <t>Социализация и эффективная</t>
  </si>
  <si>
    <t>самореализация обучающихся.</t>
  </si>
  <si>
    <t>4. Проведение мероприятий, способствующих формированию нравственной и гражданской позиции  обучающихся по отношению к лицею, городу, региону, России.</t>
  </si>
  <si>
    <t>8. Развитие системы  ученического самоуправления.</t>
  </si>
  <si>
    <r>
      <t xml:space="preserve">Подпрограмма 3. </t>
    </r>
    <r>
      <rPr>
        <b/>
        <sz val="9"/>
        <rFont val="Times New Roman"/>
        <family val="1"/>
        <charset val="204"/>
      </rPr>
      <t>Поддержка одаренных и перспективных детей</t>
    </r>
    <r>
      <rPr>
        <sz val="9"/>
        <rFont val="Times New Roman"/>
        <family val="1"/>
        <charset val="204"/>
      </rPr>
      <t>.</t>
    </r>
  </si>
  <si>
    <t>1. Совершенствование методической и материально-технической базы для организации работы по развитию одаренности обучающихся.</t>
  </si>
  <si>
    <t>2. Повышение квалификации педагогических работников в отношении работы с одарёнными и перспективными детьми.</t>
  </si>
  <si>
    <t>8. Поощрение обучающихся за особые успехи в учебно-исследовательской, проектной  деятельности, в различных олимпиадах, конкурсах.</t>
  </si>
  <si>
    <t xml:space="preserve"> - изготовление грамот для поощрения учащихся</t>
  </si>
  <si>
    <t>9.Финансирование  участия  обучающихся в районно-городских, региональных, российских олимпиадах и конкурсах.</t>
  </si>
  <si>
    <t xml:space="preserve"> - перевозка учащихся на спорт.мероприятие</t>
  </si>
  <si>
    <t xml:space="preserve"> - печать фото для участия в конкурсах</t>
  </si>
  <si>
    <t xml:space="preserve"> - публикации статей  , участие в семинарах</t>
  </si>
  <si>
    <t>потенциала</t>
  </si>
  <si>
    <t>3. Обеспечение активного участия педагогов в мероприятиях лаборатории РЦ «Развитие педагогического потенциала».</t>
  </si>
  <si>
    <t>6. Проведение научно-практической конференции педагогов.</t>
  </si>
  <si>
    <r>
      <t xml:space="preserve">1.Развитие инфраструктуры образовательного учреждения (рем.работы, благоустройство территории, приоб-ние совр.техники, учебного, лаб.оборудования). </t>
    </r>
    <r>
      <rPr>
        <sz val="9"/>
        <color indexed="10"/>
        <rFont val="Times New Roman"/>
        <family val="1"/>
        <charset val="204"/>
      </rPr>
      <t xml:space="preserve"> </t>
    </r>
  </si>
  <si>
    <t xml:space="preserve"> - договор с охранным предприятием</t>
  </si>
  <si>
    <t xml:space="preserve"> - ремонт здания школы</t>
  </si>
  <si>
    <t xml:space="preserve"> - ремонт камеры и ПК видеонаблюдения</t>
  </si>
  <si>
    <t xml:space="preserve"> - изготовление доп. ключей</t>
  </si>
  <si>
    <t xml:space="preserve"> - почтовые расходы</t>
  </si>
  <si>
    <t xml:space="preserve"> - оплата медосмотра</t>
  </si>
  <si>
    <t>4. Расчетно- кассовое обслуживание банком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</si>
</sst>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dd/mm/yy;@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Arial"/>
      <family val="2"/>
    </font>
    <font>
      <sz val="10"/>
      <name val="Calibri"/>
      <family val="2"/>
      <charset val="204"/>
    </font>
    <font>
      <sz val="10"/>
      <name val="Cambria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8" fillId="0" borderId="0"/>
  </cellStyleXfs>
  <cellXfs count="184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2"/>
    <xf numFmtId="0" fontId="4" fillId="0" borderId="0" xfId="2" applyFont="1"/>
    <xf numFmtId="0" fontId="5" fillId="0" borderId="0" xfId="2" applyFont="1" applyAlignment="1">
      <alignment horizontal="center"/>
    </xf>
    <xf numFmtId="0" fontId="3" fillId="0" borderId="0" xfId="2" applyAlignment="1">
      <alignment horizontal="left"/>
    </xf>
    <xf numFmtId="0" fontId="3" fillId="0" borderId="0" xfId="2" applyFont="1"/>
    <xf numFmtId="0" fontId="6" fillId="0" borderId="0" xfId="2" applyFont="1"/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3" fillId="2" borderId="3" xfId="2" applyFill="1" applyBorder="1"/>
    <xf numFmtId="164" fontId="3" fillId="2" borderId="3" xfId="2" applyNumberFormat="1" applyFill="1" applyBorder="1" applyAlignment="1">
      <alignment horizontal="right"/>
    </xf>
    <xf numFmtId="0" fontId="3" fillId="0" borderId="3" xfId="2" applyBorder="1"/>
    <xf numFmtId="164" fontId="3" fillId="0" borderId="3" xfId="2" applyNumberFormat="1" applyBorder="1" applyAlignment="1">
      <alignment horizontal="right"/>
    </xf>
    <xf numFmtId="165" fontId="3" fillId="0" borderId="2" xfId="2" applyNumberFormat="1" applyFont="1" applyBorder="1" applyAlignment="1">
      <alignment horizontal="center"/>
    </xf>
    <xf numFmtId="0" fontId="7" fillId="0" borderId="3" xfId="2" applyFont="1" applyBorder="1"/>
    <xf numFmtId="0" fontId="7" fillId="0" borderId="2" xfId="2" applyFont="1" applyBorder="1"/>
    <xf numFmtId="0" fontId="3" fillId="2" borderId="2" xfId="2" applyFill="1" applyBorder="1"/>
    <xf numFmtId="164" fontId="3" fillId="2" borderId="2" xfId="2" applyNumberFormat="1" applyFill="1" applyBorder="1" applyAlignment="1">
      <alignment horizontal="right"/>
    </xf>
    <xf numFmtId="0" fontId="7" fillId="2" borderId="2" xfId="2" applyFont="1" applyFill="1" applyBorder="1"/>
    <xf numFmtId="0" fontId="3" fillId="0" borderId="2" xfId="2" applyBorder="1"/>
    <xf numFmtId="164" fontId="3" fillId="0" borderId="2" xfId="2" applyNumberFormat="1" applyBorder="1" applyAlignment="1">
      <alignment horizontal="right"/>
    </xf>
    <xf numFmtId="165" fontId="3" fillId="0" borderId="2" xfId="2" applyNumberFormat="1" applyBorder="1" applyAlignment="1">
      <alignment horizontal="center"/>
    </xf>
    <xf numFmtId="0" fontId="3" fillId="0" borderId="2" xfId="2" applyBorder="1" applyAlignment="1">
      <alignment horizontal="left"/>
    </xf>
    <xf numFmtId="0" fontId="9" fillId="0" borderId="10" xfId="3" applyNumberFormat="1" applyFont="1" applyFill="1" applyBorder="1" applyAlignment="1">
      <alignment horizontal="left" vertical="top"/>
    </xf>
    <xf numFmtId="0" fontId="7" fillId="0" borderId="2" xfId="2" applyFont="1" applyFill="1" applyBorder="1"/>
    <xf numFmtId="164" fontId="3" fillId="0" borderId="2" xfId="2" applyNumberFormat="1" applyFill="1" applyBorder="1" applyAlignment="1">
      <alignment horizontal="right"/>
    </xf>
    <xf numFmtId="0" fontId="3" fillId="0" borderId="2" xfId="2" applyFont="1" applyBorder="1" applyAlignment="1">
      <alignment horizontal="right"/>
    </xf>
    <xf numFmtId="14" fontId="3" fillId="0" borderId="2" xfId="2" applyNumberFormat="1" applyBorder="1"/>
    <xf numFmtId="0" fontId="3" fillId="0" borderId="0" xfId="2" applyBorder="1"/>
    <xf numFmtId="164" fontId="3" fillId="0" borderId="0" xfId="2" applyNumberFormat="1" applyBorder="1" applyAlignment="1">
      <alignment horizontal="right"/>
    </xf>
    <xf numFmtId="14" fontId="3" fillId="0" borderId="0" xfId="2" applyNumberFormat="1" applyBorder="1"/>
    <xf numFmtId="0" fontId="7" fillId="0" borderId="0" xfId="2" applyFont="1" applyBorder="1"/>
    <xf numFmtId="0" fontId="3" fillId="0" borderId="1" xfId="2" applyBorder="1"/>
    <xf numFmtId="165" fontId="9" fillId="0" borderId="0" xfId="0" applyNumberFormat="1" applyFont="1"/>
    <xf numFmtId="0" fontId="9" fillId="0" borderId="0" xfId="0" applyFont="1" applyFill="1"/>
    <xf numFmtId="0" fontId="3" fillId="0" borderId="0" xfId="2" applyFont="1" applyAlignment="1">
      <alignment horizontal="right"/>
    </xf>
    <xf numFmtId="0" fontId="5" fillId="0" borderId="0" xfId="2" applyFont="1"/>
    <xf numFmtId="0" fontId="9" fillId="0" borderId="0" xfId="0" applyFont="1"/>
    <xf numFmtId="0" fontId="3" fillId="2" borderId="3" xfId="2" applyFont="1" applyFill="1" applyBorder="1"/>
    <xf numFmtId="2" fontId="3" fillId="2" borderId="3" xfId="2" applyNumberFormat="1" applyFont="1" applyFill="1" applyBorder="1"/>
    <xf numFmtId="0" fontId="3" fillId="0" borderId="3" xfId="2" applyFont="1" applyBorder="1"/>
    <xf numFmtId="14" fontId="3" fillId="0" borderId="3" xfId="2" applyNumberFormat="1" applyFont="1" applyBorder="1"/>
    <xf numFmtId="0" fontId="3" fillId="0" borderId="2" xfId="2" applyFont="1" applyBorder="1"/>
    <xf numFmtId="2" fontId="3" fillId="0" borderId="2" xfId="2" applyNumberFormat="1" applyFont="1" applyBorder="1"/>
    <xf numFmtId="14" fontId="3" fillId="0" borderId="2" xfId="2" applyNumberFormat="1" applyFont="1" applyBorder="1"/>
    <xf numFmtId="0" fontId="3" fillId="2" borderId="2" xfId="2" applyFont="1" applyFill="1" applyBorder="1"/>
    <xf numFmtId="2" fontId="3" fillId="2" borderId="2" xfId="2" applyNumberFormat="1" applyFont="1" applyFill="1" applyBorder="1"/>
    <xf numFmtId="0" fontId="3" fillId="0" borderId="1" xfId="2" applyFont="1" applyBorder="1"/>
    <xf numFmtId="0" fontId="3" fillId="0" borderId="0" xfId="2" applyAlignment="1">
      <alignment horizontal="right"/>
    </xf>
    <xf numFmtId="0" fontId="3" fillId="2" borderId="2" xfId="2" applyFill="1" applyBorder="1" applyAlignment="1">
      <alignment horizontal="center"/>
    </xf>
    <xf numFmtId="2" fontId="3" fillId="2" borderId="2" xfId="2" applyNumberFormat="1" applyFill="1" applyBorder="1"/>
    <xf numFmtId="0" fontId="3" fillId="0" borderId="2" xfId="2" applyBorder="1" applyAlignment="1">
      <alignment horizontal="center"/>
    </xf>
    <xf numFmtId="2" fontId="3" fillId="0" borderId="2" xfId="2" applyNumberFormat="1" applyFill="1" applyBorder="1"/>
    <xf numFmtId="1" fontId="3" fillId="0" borderId="2" xfId="2" applyNumberFormat="1" applyBorder="1"/>
    <xf numFmtId="2" fontId="3" fillId="0" borderId="2" xfId="2" applyNumberFormat="1" applyBorder="1"/>
    <xf numFmtId="1" fontId="3" fillId="0" borderId="2" xfId="2" applyNumberFormat="1" applyFont="1" applyBorder="1" applyAlignment="1">
      <alignment horizontal="right"/>
    </xf>
    <xf numFmtId="0" fontId="3" fillId="0" borderId="2" xfId="2" applyFill="1" applyBorder="1"/>
    <xf numFmtId="0" fontId="3" fillId="0" borderId="2" xfId="2" applyFill="1" applyBorder="1" applyAlignment="1">
      <alignment horizontal="center"/>
    </xf>
    <xf numFmtId="14" fontId="3" fillId="0" borderId="2" xfId="2" applyNumberFormat="1" applyFill="1" applyBorder="1"/>
    <xf numFmtId="0" fontId="10" fillId="0" borderId="2" xfId="0" applyFont="1" applyBorder="1"/>
    <xf numFmtId="0" fontId="3" fillId="0" borderId="2" xfId="2" applyFont="1" applyFill="1" applyBorder="1"/>
    <xf numFmtId="0" fontId="3" fillId="2" borderId="2" xfId="2" applyFont="1" applyFill="1" applyBorder="1" applyAlignment="1">
      <alignment horizontal="center"/>
    </xf>
    <xf numFmtId="2" fontId="3" fillId="0" borderId="0" xfId="2" applyNumberFormat="1" applyBorder="1"/>
    <xf numFmtId="0" fontId="3" fillId="0" borderId="0" xfId="2" applyFont="1" applyBorder="1"/>
    <xf numFmtId="0" fontId="3" fillId="0" borderId="3" xfId="2" applyFont="1" applyBorder="1" applyAlignment="1">
      <alignment horizontal="center"/>
    </xf>
    <xf numFmtId="2" fontId="3" fillId="0" borderId="3" xfId="2" applyNumberFormat="1" applyFont="1" applyBorder="1"/>
    <xf numFmtId="14" fontId="3" fillId="0" borderId="3" xfId="2" applyNumberFormat="1" applyFont="1" applyBorder="1" applyAlignment="1">
      <alignment horizontal="center"/>
    </xf>
    <xf numFmtId="1" fontId="3" fillId="0" borderId="2" xfId="2" applyNumberFormat="1" applyFont="1" applyBorder="1" applyAlignment="1">
      <alignment horizontal="center"/>
    </xf>
    <xf numFmtId="1" fontId="3" fillId="2" borderId="2" xfId="2" applyNumberFormat="1" applyFont="1" applyFill="1" applyBorder="1" applyAlignment="1">
      <alignment horizontal="center"/>
    </xf>
    <xf numFmtId="0" fontId="3" fillId="0" borderId="2" xfId="2" applyFont="1" applyBorder="1" applyAlignment="1">
      <alignment horizontal="center"/>
    </xf>
    <xf numFmtId="2" fontId="9" fillId="0" borderId="2" xfId="0" applyNumberFormat="1" applyFont="1" applyBorder="1"/>
    <xf numFmtId="14" fontId="9" fillId="0" borderId="2" xfId="0" applyNumberFormat="1" applyFont="1" applyBorder="1" applyAlignment="1">
      <alignment horizontal="center"/>
    </xf>
    <xf numFmtId="0" fontId="9" fillId="0" borderId="2" xfId="0" applyFont="1" applyBorder="1"/>
    <xf numFmtId="2" fontId="3" fillId="0" borderId="2" xfId="2" applyNumberFormat="1" applyFont="1" applyFill="1" applyBorder="1"/>
    <xf numFmtId="14" fontId="3" fillId="0" borderId="2" xfId="2" applyNumberFormat="1" applyFont="1" applyBorder="1" applyAlignment="1">
      <alignment horizontal="center"/>
    </xf>
    <xf numFmtId="14" fontId="3" fillId="0" borderId="2" xfId="2" applyNumberFormat="1" applyBorder="1" applyAlignment="1">
      <alignment horizontal="center"/>
    </xf>
    <xf numFmtId="2" fontId="3" fillId="0" borderId="0" xfId="2" applyNumberFormat="1" applyFill="1" applyBorder="1"/>
    <xf numFmtId="14" fontId="3" fillId="0" borderId="0" xfId="2" applyNumberFormat="1" applyBorder="1" applyAlignment="1">
      <alignment horizontal="center"/>
    </xf>
    <xf numFmtId="1" fontId="3" fillId="0" borderId="0" xfId="2" applyNumberFormat="1" applyFont="1" applyBorder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top" wrapText="1"/>
    </xf>
    <xf numFmtId="164" fontId="11" fillId="0" borderId="15" xfId="0" applyNumberFormat="1" applyFont="1" applyBorder="1"/>
    <xf numFmtId="0" fontId="11" fillId="0" borderId="16" xfId="0" applyFont="1" applyBorder="1" applyAlignment="1">
      <alignment horizontal="justify" vertical="top" wrapText="1"/>
    </xf>
    <xf numFmtId="164" fontId="11" fillId="0" borderId="17" xfId="0" applyNumberFormat="1" applyFont="1" applyBorder="1"/>
    <xf numFmtId="164" fontId="11" fillId="0" borderId="0" xfId="0" applyNumberFormat="1" applyFont="1"/>
    <xf numFmtId="0" fontId="11" fillId="0" borderId="13" xfId="0" applyFont="1" applyBorder="1" applyAlignment="1">
      <alignment horizontal="justify" vertical="top" wrapText="1"/>
    </xf>
    <xf numFmtId="164" fontId="11" fillId="0" borderId="19" xfId="0" applyNumberFormat="1" applyFont="1" applyBorder="1"/>
    <xf numFmtId="0" fontId="11" fillId="0" borderId="4" xfId="0" applyFont="1" applyBorder="1" applyAlignment="1">
      <alignment vertical="top" wrapText="1"/>
    </xf>
    <xf numFmtId="0" fontId="11" fillId="0" borderId="15" xfId="0" applyFont="1" applyBorder="1" applyAlignment="1">
      <alignment horizontal="justify" vertical="top" wrapText="1"/>
    </xf>
    <xf numFmtId="0" fontId="13" fillId="0" borderId="13" xfId="0" applyFont="1" applyBorder="1" applyAlignment="1">
      <alignment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3" xfId="0" applyFont="1" applyBorder="1" applyAlignment="1">
      <alignment vertical="top" wrapText="1"/>
    </xf>
    <xf numFmtId="0" fontId="11" fillId="0" borderId="20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13" fillId="0" borderId="22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64" fontId="11" fillId="0" borderId="22" xfId="0" applyNumberFormat="1" applyFont="1" applyBorder="1"/>
    <xf numFmtId="0" fontId="11" fillId="0" borderId="0" xfId="0" applyFont="1" applyBorder="1" applyAlignment="1">
      <alignment vertical="top" wrapText="1"/>
    </xf>
    <xf numFmtId="0" fontId="11" fillId="0" borderId="23" xfId="0" applyFont="1" applyBorder="1" applyAlignment="1">
      <alignment horizontal="justify" vertical="top" wrapText="1"/>
    </xf>
    <xf numFmtId="0" fontId="11" fillId="0" borderId="8" xfId="0" applyFont="1" applyBorder="1" applyAlignment="1">
      <alignment vertical="top" wrapText="1"/>
    </xf>
    <xf numFmtId="0" fontId="11" fillId="0" borderId="24" xfId="0" applyFont="1" applyBorder="1" applyAlignment="1">
      <alignment horizontal="justify" vertical="top" wrapText="1"/>
    </xf>
    <xf numFmtId="0" fontId="12" fillId="0" borderId="16" xfId="0" applyFont="1" applyFill="1" applyBorder="1" applyAlignment="1">
      <alignment horizontal="right" vertical="top" wrapText="1"/>
    </xf>
    <xf numFmtId="164" fontId="11" fillId="0" borderId="20" xfId="0" applyNumberFormat="1" applyFont="1" applyBorder="1"/>
    <xf numFmtId="0" fontId="13" fillId="0" borderId="24" xfId="0" applyFont="1" applyBorder="1" applyAlignment="1">
      <alignment horizontal="righ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164" fontId="11" fillId="0" borderId="12" xfId="0" applyNumberFormat="1" applyFont="1" applyBorder="1" applyAlignment="1">
      <alignment horizontal="center"/>
    </xf>
    <xf numFmtId="164" fontId="11" fillId="0" borderId="25" xfId="0" applyNumberFormat="1" applyFont="1" applyBorder="1"/>
    <xf numFmtId="0" fontId="11" fillId="0" borderId="0" xfId="0" applyFont="1" applyAlignment="1">
      <alignment horizontal="center"/>
    </xf>
    <xf numFmtId="2" fontId="11" fillId="0" borderId="0" xfId="0" applyNumberFormat="1" applyFont="1"/>
    <xf numFmtId="14" fontId="11" fillId="0" borderId="0" xfId="0" applyNumberFormat="1" applyFont="1"/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right" vertical="top" wrapText="1"/>
    </xf>
    <xf numFmtId="164" fontId="11" fillId="0" borderId="23" xfId="0" applyNumberFormat="1" applyFont="1" applyBorder="1"/>
    <xf numFmtId="0" fontId="13" fillId="0" borderId="0" xfId="0" applyFont="1" applyBorder="1" applyAlignment="1">
      <alignment vertical="top" wrapText="1"/>
    </xf>
    <xf numFmtId="164" fontId="11" fillId="0" borderId="16" xfId="0" applyNumberFormat="1" applyFont="1" applyBorder="1"/>
    <xf numFmtId="0" fontId="11" fillId="0" borderId="26" xfId="0" applyFont="1" applyBorder="1" applyAlignment="1">
      <alignment horizontal="justify" vertical="top" wrapText="1"/>
    </xf>
    <xf numFmtId="164" fontId="11" fillId="0" borderId="26" xfId="0" applyNumberFormat="1" applyFont="1" applyBorder="1"/>
    <xf numFmtId="164" fontId="11" fillId="0" borderId="13" xfId="0" applyNumberFormat="1" applyFont="1" applyBorder="1"/>
    <xf numFmtId="0" fontId="11" fillId="0" borderId="16" xfId="0" applyFont="1" applyBorder="1" applyAlignment="1">
      <alignment vertical="top" wrapText="1"/>
    </xf>
    <xf numFmtId="0" fontId="13" fillId="0" borderId="13" xfId="0" applyFont="1" applyBorder="1" applyAlignment="1">
      <alignment horizontal="right" vertical="top" wrapText="1"/>
    </xf>
    <xf numFmtId="164" fontId="11" fillId="0" borderId="27" xfId="0" applyNumberFormat="1" applyFont="1" applyBorder="1"/>
    <xf numFmtId="0" fontId="13" fillId="0" borderId="7" xfId="0" applyFont="1" applyBorder="1" applyAlignment="1">
      <alignment horizontal="right" vertical="top" wrapText="1"/>
    </xf>
    <xf numFmtId="0" fontId="13" fillId="0" borderId="28" xfId="0" applyFont="1" applyBorder="1" applyAlignment="1">
      <alignment horizontal="right" vertical="top" wrapText="1"/>
    </xf>
    <xf numFmtId="0" fontId="11" fillId="0" borderId="7" xfId="0" applyFont="1" applyBorder="1" applyAlignment="1">
      <alignment vertical="top" wrapText="1"/>
    </xf>
    <xf numFmtId="0" fontId="13" fillId="0" borderId="24" xfId="0" applyFont="1" applyBorder="1" applyAlignment="1">
      <alignment horizontal="justify" vertical="top" wrapText="1"/>
    </xf>
    <xf numFmtId="0" fontId="12" fillId="0" borderId="17" xfId="0" applyFont="1" applyFill="1" applyBorder="1" applyAlignment="1">
      <alignment horizontal="right" vertical="top" wrapText="1"/>
    </xf>
    <xf numFmtId="164" fontId="11" fillId="0" borderId="28" xfId="0" applyNumberFormat="1" applyFont="1" applyBorder="1"/>
    <xf numFmtId="0" fontId="12" fillId="0" borderId="22" xfId="0" applyFont="1" applyFill="1" applyBorder="1" applyAlignment="1">
      <alignment horizontal="right" vertical="top" wrapText="1"/>
    </xf>
    <xf numFmtId="0" fontId="11" fillId="0" borderId="13" xfId="0" applyFont="1" applyBorder="1" applyAlignment="1">
      <alignment horizontal="center" vertical="top" wrapText="1"/>
    </xf>
    <xf numFmtId="0" fontId="12" fillId="0" borderId="27" xfId="0" applyFont="1" applyFill="1" applyBorder="1" applyAlignment="1">
      <alignment horizontal="right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6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/>
    </xf>
    <xf numFmtId="164" fontId="11" fillId="0" borderId="30" xfId="0" applyNumberFormat="1" applyFont="1" applyBorder="1"/>
    <xf numFmtId="0" fontId="11" fillId="0" borderId="0" xfId="0" applyFont="1" applyBorder="1" applyAlignment="1">
      <alignment horizontal="center" vertical="top" wrapText="1"/>
    </xf>
    <xf numFmtId="164" fontId="11" fillId="0" borderId="0" xfId="0" applyNumberFormat="1" applyFont="1" applyBorder="1"/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4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">
    <cellStyle name="Обычный" xfId="0" builtinId="0"/>
    <cellStyle name="Обычный 2" xfId="1"/>
    <cellStyle name="Обычный_2014 кт 4" xfId="3"/>
    <cellStyle name="Обычный_Лист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workbookViewId="0">
      <selection activeCell="I54" sqref="I54"/>
    </sheetView>
  </sheetViews>
  <sheetFormatPr defaultRowHeight="12" x14ac:dyDescent="0.2"/>
  <cols>
    <col min="1" max="1" width="5" style="86" customWidth="1"/>
    <col min="2" max="2" width="14.140625" style="86" customWidth="1"/>
    <col min="3" max="3" width="43.5703125" style="86" customWidth="1"/>
    <col min="4" max="4" width="9.85546875" style="86" customWidth="1"/>
    <col min="5" max="5" width="11.42578125" style="86" customWidth="1"/>
    <col min="6" max="6" width="12.28515625" style="86" customWidth="1"/>
    <col min="7" max="7" width="14.85546875" style="86" customWidth="1"/>
    <col min="8" max="256" width="9.140625" style="86"/>
    <col min="257" max="257" width="5" style="86" customWidth="1"/>
    <col min="258" max="258" width="14.140625" style="86" customWidth="1"/>
    <col min="259" max="259" width="43.5703125" style="86" customWidth="1"/>
    <col min="260" max="260" width="9.85546875" style="86" customWidth="1"/>
    <col min="261" max="261" width="11.42578125" style="86" customWidth="1"/>
    <col min="262" max="262" width="12.28515625" style="86" customWidth="1"/>
    <col min="263" max="263" width="14.85546875" style="86" customWidth="1"/>
    <col min="264" max="512" width="9.140625" style="86"/>
    <col min="513" max="513" width="5" style="86" customWidth="1"/>
    <col min="514" max="514" width="14.140625" style="86" customWidth="1"/>
    <col min="515" max="515" width="43.5703125" style="86" customWidth="1"/>
    <col min="516" max="516" width="9.85546875" style="86" customWidth="1"/>
    <col min="517" max="517" width="11.42578125" style="86" customWidth="1"/>
    <col min="518" max="518" width="12.28515625" style="86" customWidth="1"/>
    <col min="519" max="519" width="14.85546875" style="86" customWidth="1"/>
    <col min="520" max="768" width="9.140625" style="86"/>
    <col min="769" max="769" width="5" style="86" customWidth="1"/>
    <col min="770" max="770" width="14.140625" style="86" customWidth="1"/>
    <col min="771" max="771" width="43.5703125" style="86" customWidth="1"/>
    <col min="772" max="772" width="9.85546875" style="86" customWidth="1"/>
    <col min="773" max="773" width="11.42578125" style="86" customWidth="1"/>
    <col min="774" max="774" width="12.28515625" style="86" customWidth="1"/>
    <col min="775" max="775" width="14.85546875" style="86" customWidth="1"/>
    <col min="776" max="1024" width="9.140625" style="86"/>
    <col min="1025" max="1025" width="5" style="86" customWidth="1"/>
    <col min="1026" max="1026" width="14.140625" style="86" customWidth="1"/>
    <col min="1027" max="1027" width="43.5703125" style="86" customWidth="1"/>
    <col min="1028" max="1028" width="9.85546875" style="86" customWidth="1"/>
    <col min="1029" max="1029" width="11.42578125" style="86" customWidth="1"/>
    <col min="1030" max="1030" width="12.28515625" style="86" customWidth="1"/>
    <col min="1031" max="1031" width="14.85546875" style="86" customWidth="1"/>
    <col min="1032" max="1280" width="9.140625" style="86"/>
    <col min="1281" max="1281" width="5" style="86" customWidth="1"/>
    <col min="1282" max="1282" width="14.140625" style="86" customWidth="1"/>
    <col min="1283" max="1283" width="43.5703125" style="86" customWidth="1"/>
    <col min="1284" max="1284" width="9.85546875" style="86" customWidth="1"/>
    <col min="1285" max="1285" width="11.42578125" style="86" customWidth="1"/>
    <col min="1286" max="1286" width="12.28515625" style="86" customWidth="1"/>
    <col min="1287" max="1287" width="14.85546875" style="86" customWidth="1"/>
    <col min="1288" max="1536" width="9.140625" style="86"/>
    <col min="1537" max="1537" width="5" style="86" customWidth="1"/>
    <col min="1538" max="1538" width="14.140625" style="86" customWidth="1"/>
    <col min="1539" max="1539" width="43.5703125" style="86" customWidth="1"/>
    <col min="1540" max="1540" width="9.85546875" style="86" customWidth="1"/>
    <col min="1541" max="1541" width="11.42578125" style="86" customWidth="1"/>
    <col min="1542" max="1542" width="12.28515625" style="86" customWidth="1"/>
    <col min="1543" max="1543" width="14.85546875" style="86" customWidth="1"/>
    <col min="1544" max="1792" width="9.140625" style="86"/>
    <col min="1793" max="1793" width="5" style="86" customWidth="1"/>
    <col min="1794" max="1794" width="14.140625" style="86" customWidth="1"/>
    <col min="1795" max="1795" width="43.5703125" style="86" customWidth="1"/>
    <col min="1796" max="1796" width="9.85546875" style="86" customWidth="1"/>
    <col min="1797" max="1797" width="11.42578125" style="86" customWidth="1"/>
    <col min="1798" max="1798" width="12.28515625" style="86" customWidth="1"/>
    <col min="1799" max="1799" width="14.85546875" style="86" customWidth="1"/>
    <col min="1800" max="2048" width="9.140625" style="86"/>
    <col min="2049" max="2049" width="5" style="86" customWidth="1"/>
    <col min="2050" max="2050" width="14.140625" style="86" customWidth="1"/>
    <col min="2051" max="2051" width="43.5703125" style="86" customWidth="1"/>
    <col min="2052" max="2052" width="9.85546875" style="86" customWidth="1"/>
    <col min="2053" max="2053" width="11.42578125" style="86" customWidth="1"/>
    <col min="2054" max="2054" width="12.28515625" style="86" customWidth="1"/>
    <col min="2055" max="2055" width="14.85546875" style="86" customWidth="1"/>
    <col min="2056" max="2304" width="9.140625" style="86"/>
    <col min="2305" max="2305" width="5" style="86" customWidth="1"/>
    <col min="2306" max="2306" width="14.140625" style="86" customWidth="1"/>
    <col min="2307" max="2307" width="43.5703125" style="86" customWidth="1"/>
    <col min="2308" max="2308" width="9.85546875" style="86" customWidth="1"/>
    <col min="2309" max="2309" width="11.42578125" style="86" customWidth="1"/>
    <col min="2310" max="2310" width="12.28515625" style="86" customWidth="1"/>
    <col min="2311" max="2311" width="14.85546875" style="86" customWidth="1"/>
    <col min="2312" max="2560" width="9.140625" style="86"/>
    <col min="2561" max="2561" width="5" style="86" customWidth="1"/>
    <col min="2562" max="2562" width="14.140625" style="86" customWidth="1"/>
    <col min="2563" max="2563" width="43.5703125" style="86" customWidth="1"/>
    <col min="2564" max="2564" width="9.85546875" style="86" customWidth="1"/>
    <col min="2565" max="2565" width="11.42578125" style="86" customWidth="1"/>
    <col min="2566" max="2566" width="12.28515625" style="86" customWidth="1"/>
    <col min="2567" max="2567" width="14.85546875" style="86" customWidth="1"/>
    <col min="2568" max="2816" width="9.140625" style="86"/>
    <col min="2817" max="2817" width="5" style="86" customWidth="1"/>
    <col min="2818" max="2818" width="14.140625" style="86" customWidth="1"/>
    <col min="2819" max="2819" width="43.5703125" style="86" customWidth="1"/>
    <col min="2820" max="2820" width="9.85546875" style="86" customWidth="1"/>
    <col min="2821" max="2821" width="11.42578125" style="86" customWidth="1"/>
    <col min="2822" max="2822" width="12.28515625" style="86" customWidth="1"/>
    <col min="2823" max="2823" width="14.85546875" style="86" customWidth="1"/>
    <col min="2824" max="3072" width="9.140625" style="86"/>
    <col min="3073" max="3073" width="5" style="86" customWidth="1"/>
    <col min="3074" max="3074" width="14.140625" style="86" customWidth="1"/>
    <col min="3075" max="3075" width="43.5703125" style="86" customWidth="1"/>
    <col min="3076" max="3076" width="9.85546875" style="86" customWidth="1"/>
    <col min="3077" max="3077" width="11.42578125" style="86" customWidth="1"/>
    <col min="3078" max="3078" width="12.28515625" style="86" customWidth="1"/>
    <col min="3079" max="3079" width="14.85546875" style="86" customWidth="1"/>
    <col min="3080" max="3328" width="9.140625" style="86"/>
    <col min="3329" max="3329" width="5" style="86" customWidth="1"/>
    <col min="3330" max="3330" width="14.140625" style="86" customWidth="1"/>
    <col min="3331" max="3331" width="43.5703125" style="86" customWidth="1"/>
    <col min="3332" max="3332" width="9.85546875" style="86" customWidth="1"/>
    <col min="3333" max="3333" width="11.42578125" style="86" customWidth="1"/>
    <col min="3334" max="3334" width="12.28515625" style="86" customWidth="1"/>
    <col min="3335" max="3335" width="14.85546875" style="86" customWidth="1"/>
    <col min="3336" max="3584" width="9.140625" style="86"/>
    <col min="3585" max="3585" width="5" style="86" customWidth="1"/>
    <col min="3586" max="3586" width="14.140625" style="86" customWidth="1"/>
    <col min="3587" max="3587" width="43.5703125" style="86" customWidth="1"/>
    <col min="3588" max="3588" width="9.85546875" style="86" customWidth="1"/>
    <col min="3589" max="3589" width="11.42578125" style="86" customWidth="1"/>
    <col min="3590" max="3590" width="12.28515625" style="86" customWidth="1"/>
    <col min="3591" max="3591" width="14.85546875" style="86" customWidth="1"/>
    <col min="3592" max="3840" width="9.140625" style="86"/>
    <col min="3841" max="3841" width="5" style="86" customWidth="1"/>
    <col min="3842" max="3842" width="14.140625" style="86" customWidth="1"/>
    <col min="3843" max="3843" width="43.5703125" style="86" customWidth="1"/>
    <col min="3844" max="3844" width="9.85546875" style="86" customWidth="1"/>
    <col min="3845" max="3845" width="11.42578125" style="86" customWidth="1"/>
    <col min="3846" max="3846" width="12.28515625" style="86" customWidth="1"/>
    <col min="3847" max="3847" width="14.85546875" style="86" customWidth="1"/>
    <col min="3848" max="4096" width="9.140625" style="86"/>
    <col min="4097" max="4097" width="5" style="86" customWidth="1"/>
    <col min="4098" max="4098" width="14.140625" style="86" customWidth="1"/>
    <col min="4099" max="4099" width="43.5703125" style="86" customWidth="1"/>
    <col min="4100" max="4100" width="9.85546875" style="86" customWidth="1"/>
    <col min="4101" max="4101" width="11.42578125" style="86" customWidth="1"/>
    <col min="4102" max="4102" width="12.28515625" style="86" customWidth="1"/>
    <col min="4103" max="4103" width="14.85546875" style="86" customWidth="1"/>
    <col min="4104" max="4352" width="9.140625" style="86"/>
    <col min="4353" max="4353" width="5" style="86" customWidth="1"/>
    <col min="4354" max="4354" width="14.140625" style="86" customWidth="1"/>
    <col min="4355" max="4355" width="43.5703125" style="86" customWidth="1"/>
    <col min="4356" max="4356" width="9.85546875" style="86" customWidth="1"/>
    <col min="4357" max="4357" width="11.42578125" style="86" customWidth="1"/>
    <col min="4358" max="4358" width="12.28515625" style="86" customWidth="1"/>
    <col min="4359" max="4359" width="14.85546875" style="86" customWidth="1"/>
    <col min="4360" max="4608" width="9.140625" style="86"/>
    <col min="4609" max="4609" width="5" style="86" customWidth="1"/>
    <col min="4610" max="4610" width="14.140625" style="86" customWidth="1"/>
    <col min="4611" max="4611" width="43.5703125" style="86" customWidth="1"/>
    <col min="4612" max="4612" width="9.85546875" style="86" customWidth="1"/>
    <col min="4613" max="4613" width="11.42578125" style="86" customWidth="1"/>
    <col min="4614" max="4614" width="12.28515625" style="86" customWidth="1"/>
    <col min="4615" max="4615" width="14.85546875" style="86" customWidth="1"/>
    <col min="4616" max="4864" width="9.140625" style="86"/>
    <col min="4865" max="4865" width="5" style="86" customWidth="1"/>
    <col min="4866" max="4866" width="14.140625" style="86" customWidth="1"/>
    <col min="4867" max="4867" width="43.5703125" style="86" customWidth="1"/>
    <col min="4868" max="4868" width="9.85546875" style="86" customWidth="1"/>
    <col min="4869" max="4869" width="11.42578125" style="86" customWidth="1"/>
    <col min="4870" max="4870" width="12.28515625" style="86" customWidth="1"/>
    <col min="4871" max="4871" width="14.85546875" style="86" customWidth="1"/>
    <col min="4872" max="5120" width="9.140625" style="86"/>
    <col min="5121" max="5121" width="5" style="86" customWidth="1"/>
    <col min="5122" max="5122" width="14.140625" style="86" customWidth="1"/>
    <col min="5123" max="5123" width="43.5703125" style="86" customWidth="1"/>
    <col min="5124" max="5124" width="9.85546875" style="86" customWidth="1"/>
    <col min="5125" max="5125" width="11.42578125" style="86" customWidth="1"/>
    <col min="5126" max="5126" width="12.28515625" style="86" customWidth="1"/>
    <col min="5127" max="5127" width="14.85546875" style="86" customWidth="1"/>
    <col min="5128" max="5376" width="9.140625" style="86"/>
    <col min="5377" max="5377" width="5" style="86" customWidth="1"/>
    <col min="5378" max="5378" width="14.140625" style="86" customWidth="1"/>
    <col min="5379" max="5379" width="43.5703125" style="86" customWidth="1"/>
    <col min="5380" max="5380" width="9.85546875" style="86" customWidth="1"/>
    <col min="5381" max="5381" width="11.42578125" style="86" customWidth="1"/>
    <col min="5382" max="5382" width="12.28515625" style="86" customWidth="1"/>
    <col min="5383" max="5383" width="14.85546875" style="86" customWidth="1"/>
    <col min="5384" max="5632" width="9.140625" style="86"/>
    <col min="5633" max="5633" width="5" style="86" customWidth="1"/>
    <col min="5634" max="5634" width="14.140625" style="86" customWidth="1"/>
    <col min="5635" max="5635" width="43.5703125" style="86" customWidth="1"/>
    <col min="5636" max="5636" width="9.85546875" style="86" customWidth="1"/>
    <col min="5637" max="5637" width="11.42578125" style="86" customWidth="1"/>
    <col min="5638" max="5638" width="12.28515625" style="86" customWidth="1"/>
    <col min="5639" max="5639" width="14.85546875" style="86" customWidth="1"/>
    <col min="5640" max="5888" width="9.140625" style="86"/>
    <col min="5889" max="5889" width="5" style="86" customWidth="1"/>
    <col min="5890" max="5890" width="14.140625" style="86" customWidth="1"/>
    <col min="5891" max="5891" width="43.5703125" style="86" customWidth="1"/>
    <col min="5892" max="5892" width="9.85546875" style="86" customWidth="1"/>
    <col min="5893" max="5893" width="11.42578125" style="86" customWidth="1"/>
    <col min="5894" max="5894" width="12.28515625" style="86" customWidth="1"/>
    <col min="5895" max="5895" width="14.85546875" style="86" customWidth="1"/>
    <col min="5896" max="6144" width="9.140625" style="86"/>
    <col min="6145" max="6145" width="5" style="86" customWidth="1"/>
    <col min="6146" max="6146" width="14.140625" style="86" customWidth="1"/>
    <col min="6147" max="6147" width="43.5703125" style="86" customWidth="1"/>
    <col min="6148" max="6148" width="9.85546875" style="86" customWidth="1"/>
    <col min="6149" max="6149" width="11.42578125" style="86" customWidth="1"/>
    <col min="6150" max="6150" width="12.28515625" style="86" customWidth="1"/>
    <col min="6151" max="6151" width="14.85546875" style="86" customWidth="1"/>
    <col min="6152" max="6400" width="9.140625" style="86"/>
    <col min="6401" max="6401" width="5" style="86" customWidth="1"/>
    <col min="6402" max="6402" width="14.140625" style="86" customWidth="1"/>
    <col min="6403" max="6403" width="43.5703125" style="86" customWidth="1"/>
    <col min="6404" max="6404" width="9.85546875" style="86" customWidth="1"/>
    <col min="6405" max="6405" width="11.42578125" style="86" customWidth="1"/>
    <col min="6406" max="6406" width="12.28515625" style="86" customWidth="1"/>
    <col min="6407" max="6407" width="14.85546875" style="86" customWidth="1"/>
    <col min="6408" max="6656" width="9.140625" style="86"/>
    <col min="6657" max="6657" width="5" style="86" customWidth="1"/>
    <col min="6658" max="6658" width="14.140625" style="86" customWidth="1"/>
    <col min="6659" max="6659" width="43.5703125" style="86" customWidth="1"/>
    <col min="6660" max="6660" width="9.85546875" style="86" customWidth="1"/>
    <col min="6661" max="6661" width="11.42578125" style="86" customWidth="1"/>
    <col min="6662" max="6662" width="12.28515625" style="86" customWidth="1"/>
    <col min="6663" max="6663" width="14.85546875" style="86" customWidth="1"/>
    <col min="6664" max="6912" width="9.140625" style="86"/>
    <col min="6913" max="6913" width="5" style="86" customWidth="1"/>
    <col min="6914" max="6914" width="14.140625" style="86" customWidth="1"/>
    <col min="6915" max="6915" width="43.5703125" style="86" customWidth="1"/>
    <col min="6916" max="6916" width="9.85546875" style="86" customWidth="1"/>
    <col min="6917" max="6917" width="11.42578125" style="86" customWidth="1"/>
    <col min="6918" max="6918" width="12.28515625" style="86" customWidth="1"/>
    <col min="6919" max="6919" width="14.85546875" style="86" customWidth="1"/>
    <col min="6920" max="7168" width="9.140625" style="86"/>
    <col min="7169" max="7169" width="5" style="86" customWidth="1"/>
    <col min="7170" max="7170" width="14.140625" style="86" customWidth="1"/>
    <col min="7171" max="7171" width="43.5703125" style="86" customWidth="1"/>
    <col min="7172" max="7172" width="9.85546875" style="86" customWidth="1"/>
    <col min="7173" max="7173" width="11.42578125" style="86" customWidth="1"/>
    <col min="7174" max="7174" width="12.28515625" style="86" customWidth="1"/>
    <col min="7175" max="7175" width="14.85546875" style="86" customWidth="1"/>
    <col min="7176" max="7424" width="9.140625" style="86"/>
    <col min="7425" max="7425" width="5" style="86" customWidth="1"/>
    <col min="7426" max="7426" width="14.140625" style="86" customWidth="1"/>
    <col min="7427" max="7427" width="43.5703125" style="86" customWidth="1"/>
    <col min="7428" max="7428" width="9.85546875" style="86" customWidth="1"/>
    <col min="7429" max="7429" width="11.42578125" style="86" customWidth="1"/>
    <col min="7430" max="7430" width="12.28515625" style="86" customWidth="1"/>
    <col min="7431" max="7431" width="14.85546875" style="86" customWidth="1"/>
    <col min="7432" max="7680" width="9.140625" style="86"/>
    <col min="7681" max="7681" width="5" style="86" customWidth="1"/>
    <col min="7682" max="7682" width="14.140625" style="86" customWidth="1"/>
    <col min="7683" max="7683" width="43.5703125" style="86" customWidth="1"/>
    <col min="7684" max="7684" width="9.85546875" style="86" customWidth="1"/>
    <col min="7685" max="7685" width="11.42578125" style="86" customWidth="1"/>
    <col min="7686" max="7686" width="12.28515625" style="86" customWidth="1"/>
    <col min="7687" max="7687" width="14.85546875" style="86" customWidth="1"/>
    <col min="7688" max="7936" width="9.140625" style="86"/>
    <col min="7937" max="7937" width="5" style="86" customWidth="1"/>
    <col min="7938" max="7938" width="14.140625" style="86" customWidth="1"/>
    <col min="7939" max="7939" width="43.5703125" style="86" customWidth="1"/>
    <col min="7940" max="7940" width="9.85546875" style="86" customWidth="1"/>
    <col min="7941" max="7941" width="11.42578125" style="86" customWidth="1"/>
    <col min="7942" max="7942" width="12.28515625" style="86" customWidth="1"/>
    <col min="7943" max="7943" width="14.85546875" style="86" customWidth="1"/>
    <col min="7944" max="8192" width="9.140625" style="86"/>
    <col min="8193" max="8193" width="5" style="86" customWidth="1"/>
    <col min="8194" max="8194" width="14.140625" style="86" customWidth="1"/>
    <col min="8195" max="8195" width="43.5703125" style="86" customWidth="1"/>
    <col min="8196" max="8196" width="9.85546875" style="86" customWidth="1"/>
    <col min="8197" max="8197" width="11.42578125" style="86" customWidth="1"/>
    <col min="8198" max="8198" width="12.28515625" style="86" customWidth="1"/>
    <col min="8199" max="8199" width="14.85546875" style="86" customWidth="1"/>
    <col min="8200" max="8448" width="9.140625" style="86"/>
    <col min="8449" max="8449" width="5" style="86" customWidth="1"/>
    <col min="8450" max="8450" width="14.140625" style="86" customWidth="1"/>
    <col min="8451" max="8451" width="43.5703125" style="86" customWidth="1"/>
    <col min="8452" max="8452" width="9.85546875" style="86" customWidth="1"/>
    <col min="8453" max="8453" width="11.42578125" style="86" customWidth="1"/>
    <col min="8454" max="8454" width="12.28515625" style="86" customWidth="1"/>
    <col min="8455" max="8455" width="14.85546875" style="86" customWidth="1"/>
    <col min="8456" max="8704" width="9.140625" style="86"/>
    <col min="8705" max="8705" width="5" style="86" customWidth="1"/>
    <col min="8706" max="8706" width="14.140625" style="86" customWidth="1"/>
    <col min="8707" max="8707" width="43.5703125" style="86" customWidth="1"/>
    <col min="8708" max="8708" width="9.85546875" style="86" customWidth="1"/>
    <col min="8709" max="8709" width="11.42578125" style="86" customWidth="1"/>
    <col min="8710" max="8710" width="12.28515625" style="86" customWidth="1"/>
    <col min="8711" max="8711" width="14.85546875" style="86" customWidth="1"/>
    <col min="8712" max="8960" width="9.140625" style="86"/>
    <col min="8961" max="8961" width="5" style="86" customWidth="1"/>
    <col min="8962" max="8962" width="14.140625" style="86" customWidth="1"/>
    <col min="8963" max="8963" width="43.5703125" style="86" customWidth="1"/>
    <col min="8964" max="8964" width="9.85546875" style="86" customWidth="1"/>
    <col min="8965" max="8965" width="11.42578125" style="86" customWidth="1"/>
    <col min="8966" max="8966" width="12.28515625" style="86" customWidth="1"/>
    <col min="8967" max="8967" width="14.85546875" style="86" customWidth="1"/>
    <col min="8968" max="9216" width="9.140625" style="86"/>
    <col min="9217" max="9217" width="5" style="86" customWidth="1"/>
    <col min="9218" max="9218" width="14.140625" style="86" customWidth="1"/>
    <col min="9219" max="9219" width="43.5703125" style="86" customWidth="1"/>
    <col min="9220" max="9220" width="9.85546875" style="86" customWidth="1"/>
    <col min="9221" max="9221" width="11.42578125" style="86" customWidth="1"/>
    <col min="9222" max="9222" width="12.28515625" style="86" customWidth="1"/>
    <col min="9223" max="9223" width="14.85546875" style="86" customWidth="1"/>
    <col min="9224" max="9472" width="9.140625" style="86"/>
    <col min="9473" max="9473" width="5" style="86" customWidth="1"/>
    <col min="9474" max="9474" width="14.140625" style="86" customWidth="1"/>
    <col min="9475" max="9475" width="43.5703125" style="86" customWidth="1"/>
    <col min="9476" max="9476" width="9.85546875" style="86" customWidth="1"/>
    <col min="9477" max="9477" width="11.42578125" style="86" customWidth="1"/>
    <col min="9478" max="9478" width="12.28515625" style="86" customWidth="1"/>
    <col min="9479" max="9479" width="14.85546875" style="86" customWidth="1"/>
    <col min="9480" max="9728" width="9.140625" style="86"/>
    <col min="9729" max="9729" width="5" style="86" customWidth="1"/>
    <col min="9730" max="9730" width="14.140625" style="86" customWidth="1"/>
    <col min="9731" max="9731" width="43.5703125" style="86" customWidth="1"/>
    <col min="9732" max="9732" width="9.85546875" style="86" customWidth="1"/>
    <col min="9733" max="9733" width="11.42578125" style="86" customWidth="1"/>
    <col min="9734" max="9734" width="12.28515625" style="86" customWidth="1"/>
    <col min="9735" max="9735" width="14.85546875" style="86" customWidth="1"/>
    <col min="9736" max="9984" width="9.140625" style="86"/>
    <col min="9985" max="9985" width="5" style="86" customWidth="1"/>
    <col min="9986" max="9986" width="14.140625" style="86" customWidth="1"/>
    <col min="9987" max="9987" width="43.5703125" style="86" customWidth="1"/>
    <col min="9988" max="9988" width="9.85546875" style="86" customWidth="1"/>
    <col min="9989" max="9989" width="11.42578125" style="86" customWidth="1"/>
    <col min="9990" max="9990" width="12.28515625" style="86" customWidth="1"/>
    <col min="9991" max="9991" width="14.85546875" style="86" customWidth="1"/>
    <col min="9992" max="10240" width="9.140625" style="86"/>
    <col min="10241" max="10241" width="5" style="86" customWidth="1"/>
    <col min="10242" max="10242" width="14.140625" style="86" customWidth="1"/>
    <col min="10243" max="10243" width="43.5703125" style="86" customWidth="1"/>
    <col min="10244" max="10244" width="9.85546875" style="86" customWidth="1"/>
    <col min="10245" max="10245" width="11.42578125" style="86" customWidth="1"/>
    <col min="10246" max="10246" width="12.28515625" style="86" customWidth="1"/>
    <col min="10247" max="10247" width="14.85546875" style="86" customWidth="1"/>
    <col min="10248" max="10496" width="9.140625" style="86"/>
    <col min="10497" max="10497" width="5" style="86" customWidth="1"/>
    <col min="10498" max="10498" width="14.140625" style="86" customWidth="1"/>
    <col min="10499" max="10499" width="43.5703125" style="86" customWidth="1"/>
    <col min="10500" max="10500" width="9.85546875" style="86" customWidth="1"/>
    <col min="10501" max="10501" width="11.42578125" style="86" customWidth="1"/>
    <col min="10502" max="10502" width="12.28515625" style="86" customWidth="1"/>
    <col min="10503" max="10503" width="14.85546875" style="86" customWidth="1"/>
    <col min="10504" max="10752" width="9.140625" style="86"/>
    <col min="10753" max="10753" width="5" style="86" customWidth="1"/>
    <col min="10754" max="10754" width="14.140625" style="86" customWidth="1"/>
    <col min="10755" max="10755" width="43.5703125" style="86" customWidth="1"/>
    <col min="10756" max="10756" width="9.85546875" style="86" customWidth="1"/>
    <col min="10757" max="10757" width="11.42578125" style="86" customWidth="1"/>
    <col min="10758" max="10758" width="12.28515625" style="86" customWidth="1"/>
    <col min="10759" max="10759" width="14.85546875" style="86" customWidth="1"/>
    <col min="10760" max="11008" width="9.140625" style="86"/>
    <col min="11009" max="11009" width="5" style="86" customWidth="1"/>
    <col min="11010" max="11010" width="14.140625" style="86" customWidth="1"/>
    <col min="11011" max="11011" width="43.5703125" style="86" customWidth="1"/>
    <col min="11012" max="11012" width="9.85546875" style="86" customWidth="1"/>
    <col min="11013" max="11013" width="11.42578125" style="86" customWidth="1"/>
    <col min="11014" max="11014" width="12.28515625" style="86" customWidth="1"/>
    <col min="11015" max="11015" width="14.85546875" style="86" customWidth="1"/>
    <col min="11016" max="11264" width="9.140625" style="86"/>
    <col min="11265" max="11265" width="5" style="86" customWidth="1"/>
    <col min="11266" max="11266" width="14.140625" style="86" customWidth="1"/>
    <col min="11267" max="11267" width="43.5703125" style="86" customWidth="1"/>
    <col min="11268" max="11268" width="9.85546875" style="86" customWidth="1"/>
    <col min="11269" max="11269" width="11.42578125" style="86" customWidth="1"/>
    <col min="11270" max="11270" width="12.28515625" style="86" customWidth="1"/>
    <col min="11271" max="11271" width="14.85546875" style="86" customWidth="1"/>
    <col min="11272" max="11520" width="9.140625" style="86"/>
    <col min="11521" max="11521" width="5" style="86" customWidth="1"/>
    <col min="11522" max="11522" width="14.140625" style="86" customWidth="1"/>
    <col min="11523" max="11523" width="43.5703125" style="86" customWidth="1"/>
    <col min="11524" max="11524" width="9.85546875" style="86" customWidth="1"/>
    <col min="11525" max="11525" width="11.42578125" style="86" customWidth="1"/>
    <col min="11526" max="11526" width="12.28515625" style="86" customWidth="1"/>
    <col min="11527" max="11527" width="14.85546875" style="86" customWidth="1"/>
    <col min="11528" max="11776" width="9.140625" style="86"/>
    <col min="11777" max="11777" width="5" style="86" customWidth="1"/>
    <col min="11778" max="11778" width="14.140625" style="86" customWidth="1"/>
    <col min="11779" max="11779" width="43.5703125" style="86" customWidth="1"/>
    <col min="11780" max="11780" width="9.85546875" style="86" customWidth="1"/>
    <col min="11781" max="11781" width="11.42578125" style="86" customWidth="1"/>
    <col min="11782" max="11782" width="12.28515625" style="86" customWidth="1"/>
    <col min="11783" max="11783" width="14.85546875" style="86" customWidth="1"/>
    <col min="11784" max="12032" width="9.140625" style="86"/>
    <col min="12033" max="12033" width="5" style="86" customWidth="1"/>
    <col min="12034" max="12034" width="14.140625" style="86" customWidth="1"/>
    <col min="12035" max="12035" width="43.5703125" style="86" customWidth="1"/>
    <col min="12036" max="12036" width="9.85546875" style="86" customWidth="1"/>
    <col min="12037" max="12037" width="11.42578125" style="86" customWidth="1"/>
    <col min="12038" max="12038" width="12.28515625" style="86" customWidth="1"/>
    <col min="12039" max="12039" width="14.85546875" style="86" customWidth="1"/>
    <col min="12040" max="12288" width="9.140625" style="86"/>
    <col min="12289" max="12289" width="5" style="86" customWidth="1"/>
    <col min="12290" max="12290" width="14.140625" style="86" customWidth="1"/>
    <col min="12291" max="12291" width="43.5703125" style="86" customWidth="1"/>
    <col min="12292" max="12292" width="9.85546875" style="86" customWidth="1"/>
    <col min="12293" max="12293" width="11.42578125" style="86" customWidth="1"/>
    <col min="12294" max="12294" width="12.28515625" style="86" customWidth="1"/>
    <col min="12295" max="12295" width="14.85546875" style="86" customWidth="1"/>
    <col min="12296" max="12544" width="9.140625" style="86"/>
    <col min="12545" max="12545" width="5" style="86" customWidth="1"/>
    <col min="12546" max="12546" width="14.140625" style="86" customWidth="1"/>
    <col min="12547" max="12547" width="43.5703125" style="86" customWidth="1"/>
    <col min="12548" max="12548" width="9.85546875" style="86" customWidth="1"/>
    <col min="12549" max="12549" width="11.42578125" style="86" customWidth="1"/>
    <col min="12550" max="12550" width="12.28515625" style="86" customWidth="1"/>
    <col min="12551" max="12551" width="14.85546875" style="86" customWidth="1"/>
    <col min="12552" max="12800" width="9.140625" style="86"/>
    <col min="12801" max="12801" width="5" style="86" customWidth="1"/>
    <col min="12802" max="12802" width="14.140625" style="86" customWidth="1"/>
    <col min="12803" max="12803" width="43.5703125" style="86" customWidth="1"/>
    <col min="12804" max="12804" width="9.85546875" style="86" customWidth="1"/>
    <col min="12805" max="12805" width="11.42578125" style="86" customWidth="1"/>
    <col min="12806" max="12806" width="12.28515625" style="86" customWidth="1"/>
    <col min="12807" max="12807" width="14.85546875" style="86" customWidth="1"/>
    <col min="12808" max="13056" width="9.140625" style="86"/>
    <col min="13057" max="13057" width="5" style="86" customWidth="1"/>
    <col min="13058" max="13058" width="14.140625" style="86" customWidth="1"/>
    <col min="13059" max="13059" width="43.5703125" style="86" customWidth="1"/>
    <col min="13060" max="13060" width="9.85546875" style="86" customWidth="1"/>
    <col min="13061" max="13061" width="11.42578125" style="86" customWidth="1"/>
    <col min="13062" max="13062" width="12.28515625" style="86" customWidth="1"/>
    <col min="13063" max="13063" width="14.85546875" style="86" customWidth="1"/>
    <col min="13064" max="13312" width="9.140625" style="86"/>
    <col min="13313" max="13313" width="5" style="86" customWidth="1"/>
    <col min="13314" max="13314" width="14.140625" style="86" customWidth="1"/>
    <col min="13315" max="13315" width="43.5703125" style="86" customWidth="1"/>
    <col min="13316" max="13316" width="9.85546875" style="86" customWidth="1"/>
    <col min="13317" max="13317" width="11.42578125" style="86" customWidth="1"/>
    <col min="13318" max="13318" width="12.28515625" style="86" customWidth="1"/>
    <col min="13319" max="13319" width="14.85546875" style="86" customWidth="1"/>
    <col min="13320" max="13568" width="9.140625" style="86"/>
    <col min="13569" max="13569" width="5" style="86" customWidth="1"/>
    <col min="13570" max="13570" width="14.140625" style="86" customWidth="1"/>
    <col min="13571" max="13571" width="43.5703125" style="86" customWidth="1"/>
    <col min="13572" max="13572" width="9.85546875" style="86" customWidth="1"/>
    <col min="13573" max="13573" width="11.42578125" style="86" customWidth="1"/>
    <col min="13574" max="13574" width="12.28515625" style="86" customWidth="1"/>
    <col min="13575" max="13575" width="14.85546875" style="86" customWidth="1"/>
    <col min="13576" max="13824" width="9.140625" style="86"/>
    <col min="13825" max="13825" width="5" style="86" customWidth="1"/>
    <col min="13826" max="13826" width="14.140625" style="86" customWidth="1"/>
    <col min="13827" max="13827" width="43.5703125" style="86" customWidth="1"/>
    <col min="13828" max="13828" width="9.85546875" style="86" customWidth="1"/>
    <col min="13829" max="13829" width="11.42578125" style="86" customWidth="1"/>
    <col min="13830" max="13830" width="12.28515625" style="86" customWidth="1"/>
    <col min="13831" max="13831" width="14.85546875" style="86" customWidth="1"/>
    <col min="13832" max="14080" width="9.140625" style="86"/>
    <col min="14081" max="14081" width="5" style="86" customWidth="1"/>
    <col min="14082" max="14082" width="14.140625" style="86" customWidth="1"/>
    <col min="14083" max="14083" width="43.5703125" style="86" customWidth="1"/>
    <col min="14084" max="14084" width="9.85546875" style="86" customWidth="1"/>
    <col min="14085" max="14085" width="11.42578125" style="86" customWidth="1"/>
    <col min="14086" max="14086" width="12.28515625" style="86" customWidth="1"/>
    <col min="14087" max="14087" width="14.85546875" style="86" customWidth="1"/>
    <col min="14088" max="14336" width="9.140625" style="86"/>
    <col min="14337" max="14337" width="5" style="86" customWidth="1"/>
    <col min="14338" max="14338" width="14.140625" style="86" customWidth="1"/>
    <col min="14339" max="14339" width="43.5703125" style="86" customWidth="1"/>
    <col min="14340" max="14340" width="9.85546875" style="86" customWidth="1"/>
    <col min="14341" max="14341" width="11.42578125" style="86" customWidth="1"/>
    <col min="14342" max="14342" width="12.28515625" style="86" customWidth="1"/>
    <col min="14343" max="14343" width="14.85546875" style="86" customWidth="1"/>
    <col min="14344" max="14592" width="9.140625" style="86"/>
    <col min="14593" max="14593" width="5" style="86" customWidth="1"/>
    <col min="14594" max="14594" width="14.140625" style="86" customWidth="1"/>
    <col min="14595" max="14595" width="43.5703125" style="86" customWidth="1"/>
    <col min="14596" max="14596" width="9.85546875" style="86" customWidth="1"/>
    <col min="14597" max="14597" width="11.42578125" style="86" customWidth="1"/>
    <col min="14598" max="14598" width="12.28515625" style="86" customWidth="1"/>
    <col min="14599" max="14599" width="14.85546875" style="86" customWidth="1"/>
    <col min="14600" max="14848" width="9.140625" style="86"/>
    <col min="14849" max="14849" width="5" style="86" customWidth="1"/>
    <col min="14850" max="14850" width="14.140625" style="86" customWidth="1"/>
    <col min="14851" max="14851" width="43.5703125" style="86" customWidth="1"/>
    <col min="14852" max="14852" width="9.85546875" style="86" customWidth="1"/>
    <col min="14853" max="14853" width="11.42578125" style="86" customWidth="1"/>
    <col min="14854" max="14854" width="12.28515625" style="86" customWidth="1"/>
    <col min="14855" max="14855" width="14.85546875" style="86" customWidth="1"/>
    <col min="14856" max="15104" width="9.140625" style="86"/>
    <col min="15105" max="15105" width="5" style="86" customWidth="1"/>
    <col min="15106" max="15106" width="14.140625" style="86" customWidth="1"/>
    <col min="15107" max="15107" width="43.5703125" style="86" customWidth="1"/>
    <col min="15108" max="15108" width="9.85546875" style="86" customWidth="1"/>
    <col min="15109" max="15109" width="11.42578125" style="86" customWidth="1"/>
    <col min="15110" max="15110" width="12.28515625" style="86" customWidth="1"/>
    <col min="15111" max="15111" width="14.85546875" style="86" customWidth="1"/>
    <col min="15112" max="15360" width="9.140625" style="86"/>
    <col min="15361" max="15361" width="5" style="86" customWidth="1"/>
    <col min="15362" max="15362" width="14.140625" style="86" customWidth="1"/>
    <col min="15363" max="15363" width="43.5703125" style="86" customWidth="1"/>
    <col min="15364" max="15364" width="9.85546875" style="86" customWidth="1"/>
    <col min="15365" max="15365" width="11.42578125" style="86" customWidth="1"/>
    <col min="15366" max="15366" width="12.28515625" style="86" customWidth="1"/>
    <col min="15367" max="15367" width="14.85546875" style="86" customWidth="1"/>
    <col min="15368" max="15616" width="9.140625" style="86"/>
    <col min="15617" max="15617" width="5" style="86" customWidth="1"/>
    <col min="15618" max="15618" width="14.140625" style="86" customWidth="1"/>
    <col min="15619" max="15619" width="43.5703125" style="86" customWidth="1"/>
    <col min="15620" max="15620" width="9.85546875" style="86" customWidth="1"/>
    <col min="15621" max="15621" width="11.42578125" style="86" customWidth="1"/>
    <col min="15622" max="15622" width="12.28515625" style="86" customWidth="1"/>
    <col min="15623" max="15623" width="14.85546875" style="86" customWidth="1"/>
    <col min="15624" max="15872" width="9.140625" style="86"/>
    <col min="15873" max="15873" width="5" style="86" customWidth="1"/>
    <col min="15874" max="15874" width="14.140625" style="86" customWidth="1"/>
    <col min="15875" max="15875" width="43.5703125" style="86" customWidth="1"/>
    <col min="15876" max="15876" width="9.85546875" style="86" customWidth="1"/>
    <col min="15877" max="15877" width="11.42578125" style="86" customWidth="1"/>
    <col min="15878" max="15878" width="12.28515625" style="86" customWidth="1"/>
    <col min="15879" max="15879" width="14.85546875" style="86" customWidth="1"/>
    <col min="15880" max="16128" width="9.140625" style="86"/>
    <col min="16129" max="16129" width="5" style="86" customWidth="1"/>
    <col min="16130" max="16130" width="14.140625" style="86" customWidth="1"/>
    <col min="16131" max="16131" width="43.5703125" style="86" customWidth="1"/>
    <col min="16132" max="16132" width="9.85546875" style="86" customWidth="1"/>
    <col min="16133" max="16133" width="11.42578125" style="86" customWidth="1"/>
    <col min="16134" max="16134" width="12.28515625" style="86" customWidth="1"/>
    <col min="16135" max="16135" width="14.85546875" style="86" customWidth="1"/>
    <col min="16136" max="16384" width="9.140625" style="86"/>
  </cols>
  <sheetData>
    <row r="1" spans="1:7" ht="15" x14ac:dyDescent="0.25">
      <c r="A1" s="1"/>
      <c r="B1" s="1"/>
      <c r="C1" s="1"/>
      <c r="E1" s="1"/>
      <c r="F1" s="87" t="s">
        <v>116</v>
      </c>
    </row>
    <row r="2" spans="1:7" ht="15" x14ac:dyDescent="0.25">
      <c r="A2" s="1" t="s">
        <v>117</v>
      </c>
      <c r="B2" s="1"/>
      <c r="C2" s="1"/>
      <c r="E2" s="1"/>
      <c r="F2" s="87" t="s">
        <v>118</v>
      </c>
    </row>
    <row r="3" spans="1:7" ht="15" x14ac:dyDescent="0.25">
      <c r="A3" s="1"/>
      <c r="B3" s="1"/>
      <c r="C3" s="1"/>
      <c r="E3" s="1"/>
      <c r="F3" s="87" t="s">
        <v>119</v>
      </c>
    </row>
    <row r="4" spans="1:7" ht="15" x14ac:dyDescent="0.25">
      <c r="A4" s="1"/>
      <c r="B4" s="1"/>
      <c r="C4" s="1"/>
      <c r="E4" s="1"/>
      <c r="F4" s="87" t="s">
        <v>120</v>
      </c>
    </row>
    <row r="5" spans="1:7" ht="12.75" x14ac:dyDescent="0.2">
      <c r="A5" s="1"/>
      <c r="B5" s="88" t="s">
        <v>121</v>
      </c>
      <c r="C5" s="1"/>
      <c r="D5" s="1"/>
      <c r="E5" s="1"/>
      <c r="F5" s="1"/>
    </row>
    <row r="6" spans="1:7" ht="12.75" x14ac:dyDescent="0.2">
      <c r="A6" s="88" t="s">
        <v>122</v>
      </c>
      <c r="B6" s="1"/>
      <c r="C6" s="1"/>
      <c r="D6" s="1"/>
      <c r="E6" s="1"/>
      <c r="F6" s="1"/>
    </row>
    <row r="7" spans="1:7" ht="12.75" x14ac:dyDescent="0.2">
      <c r="A7" s="89" t="s">
        <v>123</v>
      </c>
      <c r="B7" s="1"/>
      <c r="C7" s="1"/>
      <c r="D7" s="1"/>
      <c r="E7" s="1"/>
      <c r="F7" s="1"/>
    </row>
    <row r="8" spans="1:7" ht="12.75" x14ac:dyDescent="0.2">
      <c r="A8" s="89"/>
      <c r="B8" s="88" t="s">
        <v>124</v>
      </c>
      <c r="C8" s="1"/>
      <c r="D8" s="1"/>
      <c r="E8" s="1"/>
      <c r="F8" s="1"/>
    </row>
    <row r="9" spans="1:7" ht="12.75" thickBot="1" x14ac:dyDescent="0.25">
      <c r="A9" s="90"/>
    </row>
    <row r="10" spans="1:7" ht="72.75" thickBot="1" x14ac:dyDescent="0.25">
      <c r="A10" s="91" t="s">
        <v>125</v>
      </c>
      <c r="B10" s="91" t="s">
        <v>126</v>
      </c>
      <c r="C10" s="91" t="s">
        <v>127</v>
      </c>
      <c r="D10" s="91" t="s">
        <v>128</v>
      </c>
      <c r="E10" s="92" t="s">
        <v>129</v>
      </c>
      <c r="F10" s="93" t="s">
        <v>130</v>
      </c>
    </row>
    <row r="11" spans="1:7" ht="12.75" customHeight="1" x14ac:dyDescent="0.2">
      <c r="A11" s="160">
        <v>1</v>
      </c>
      <c r="B11" s="180" t="s">
        <v>131</v>
      </c>
      <c r="C11" s="94" t="s">
        <v>132</v>
      </c>
      <c r="D11" s="168">
        <v>500</v>
      </c>
      <c r="E11" s="162">
        <f>3.63</f>
        <v>3.63</v>
      </c>
      <c r="F11" s="95"/>
    </row>
    <row r="12" spans="1:7" ht="11.25" customHeight="1" x14ac:dyDescent="0.2">
      <c r="A12" s="160"/>
      <c r="B12" s="180"/>
      <c r="C12" s="96" t="s">
        <v>133</v>
      </c>
      <c r="D12" s="169"/>
      <c r="E12" s="163"/>
      <c r="F12" s="97"/>
    </row>
    <row r="13" spans="1:7" ht="12" customHeight="1" x14ac:dyDescent="0.2">
      <c r="A13" s="160"/>
      <c r="B13" s="180"/>
      <c r="C13" s="96" t="s">
        <v>134</v>
      </c>
      <c r="D13" s="169"/>
      <c r="E13" s="163"/>
      <c r="F13" s="97">
        <f>409+3220</f>
        <v>3629</v>
      </c>
      <c r="G13" s="98">
        <f>SUM(F12:F13)</f>
        <v>3629</v>
      </c>
    </row>
    <row r="14" spans="1:7" ht="12.75" thickBot="1" x14ac:dyDescent="0.25">
      <c r="A14" s="161"/>
      <c r="B14" s="181"/>
      <c r="C14" s="99" t="s">
        <v>135</v>
      </c>
      <c r="D14" s="170"/>
      <c r="E14" s="164"/>
      <c r="F14" s="100"/>
    </row>
    <row r="15" spans="1:7" x14ac:dyDescent="0.2">
      <c r="A15" s="159">
        <v>2</v>
      </c>
      <c r="B15" s="101" t="s">
        <v>136</v>
      </c>
      <c r="C15" s="102" t="s">
        <v>137</v>
      </c>
      <c r="D15" s="168">
        <v>300</v>
      </c>
      <c r="E15" s="162"/>
      <c r="F15" s="95"/>
    </row>
    <row r="16" spans="1:7" ht="13.5" customHeight="1" x14ac:dyDescent="0.2">
      <c r="A16" s="160"/>
      <c r="B16" s="103" t="s">
        <v>138</v>
      </c>
      <c r="C16" s="104" t="s">
        <v>139</v>
      </c>
      <c r="D16" s="169"/>
      <c r="E16" s="163"/>
      <c r="F16" s="97"/>
    </row>
    <row r="17" spans="1:7" ht="14.25" customHeight="1" thickBot="1" x14ac:dyDescent="0.25">
      <c r="A17" s="161"/>
      <c r="B17" s="105"/>
      <c r="C17" s="106" t="s">
        <v>140</v>
      </c>
      <c r="D17" s="170"/>
      <c r="E17" s="164"/>
      <c r="F17" s="100"/>
    </row>
    <row r="18" spans="1:7" ht="36" x14ac:dyDescent="0.2">
      <c r="A18" s="171">
        <v>3</v>
      </c>
      <c r="B18" s="182" t="s">
        <v>141</v>
      </c>
      <c r="C18" s="102" t="s">
        <v>142</v>
      </c>
      <c r="D18" s="168">
        <v>250</v>
      </c>
      <c r="E18" s="162">
        <f>11.49</f>
        <v>11.49</v>
      </c>
      <c r="F18" s="95">
        <v>4194.8999999999996</v>
      </c>
    </row>
    <row r="19" spans="1:7" ht="25.5" customHeight="1" x14ac:dyDescent="0.2">
      <c r="A19" s="172"/>
      <c r="B19" s="183"/>
      <c r="C19" s="104" t="s">
        <v>143</v>
      </c>
      <c r="D19" s="169"/>
      <c r="E19" s="163"/>
      <c r="F19" s="97"/>
      <c r="G19" s="98">
        <f>SUM(F18:F20)</f>
        <v>11494.9</v>
      </c>
    </row>
    <row r="20" spans="1:7" ht="13.5" customHeight="1" thickBot="1" x14ac:dyDescent="0.25">
      <c r="A20" s="107"/>
      <c r="B20" s="108"/>
      <c r="C20" s="109" t="s">
        <v>144</v>
      </c>
      <c r="D20" s="110"/>
      <c r="E20" s="111"/>
      <c r="F20" s="112">
        <v>7300</v>
      </c>
      <c r="G20" s="98"/>
    </row>
    <row r="21" spans="1:7" ht="36.75" customHeight="1" x14ac:dyDescent="0.2">
      <c r="A21" s="159">
        <v>4</v>
      </c>
      <c r="B21" s="113" t="s">
        <v>145</v>
      </c>
      <c r="C21" s="114" t="s">
        <v>146</v>
      </c>
      <c r="D21" s="168">
        <v>250</v>
      </c>
      <c r="E21" s="162">
        <f>4.7</f>
        <v>4.7</v>
      </c>
      <c r="F21" s="95">
        <v>4700</v>
      </c>
    </row>
    <row r="22" spans="1:7" ht="12" customHeight="1" x14ac:dyDescent="0.2">
      <c r="A22" s="160"/>
      <c r="B22" s="113"/>
      <c r="C22" s="96" t="s">
        <v>147</v>
      </c>
      <c r="D22" s="169"/>
      <c r="E22" s="163"/>
      <c r="F22" s="97"/>
    </row>
    <row r="23" spans="1:7" ht="12" customHeight="1" thickBot="1" x14ac:dyDescent="0.25">
      <c r="A23" s="161"/>
      <c r="B23" s="115"/>
      <c r="C23" s="116" t="s">
        <v>148</v>
      </c>
      <c r="D23" s="170"/>
      <c r="E23" s="164"/>
      <c r="F23" s="100"/>
      <c r="G23" s="98">
        <f>SUM(F21:F23)</f>
        <v>4700</v>
      </c>
    </row>
    <row r="24" spans="1:7" ht="48" x14ac:dyDescent="0.2">
      <c r="A24" s="159">
        <v>5</v>
      </c>
      <c r="B24" s="113" t="s">
        <v>149</v>
      </c>
      <c r="C24" s="114" t="s">
        <v>150</v>
      </c>
      <c r="D24" s="165">
        <v>5200</v>
      </c>
      <c r="E24" s="162">
        <f>298.6</f>
        <v>298.60000000000002</v>
      </c>
      <c r="F24" s="95"/>
    </row>
    <row r="25" spans="1:7" ht="12.75" x14ac:dyDescent="0.2">
      <c r="A25" s="160"/>
      <c r="B25" s="113"/>
      <c r="C25" s="117" t="s">
        <v>151</v>
      </c>
      <c r="D25" s="166"/>
      <c r="E25" s="163"/>
      <c r="F25" s="112">
        <f>247.88*2+2679.1*2</f>
        <v>5853.96</v>
      </c>
    </row>
    <row r="26" spans="1:7" ht="12.75" x14ac:dyDescent="0.2">
      <c r="A26" s="160"/>
      <c r="B26" s="113"/>
      <c r="C26" s="117" t="s">
        <v>152</v>
      </c>
      <c r="D26" s="166"/>
      <c r="E26" s="163"/>
      <c r="F26" s="112">
        <f>13488+31472</f>
        <v>44960</v>
      </c>
    </row>
    <row r="27" spans="1:7" ht="12.75" x14ac:dyDescent="0.2">
      <c r="A27" s="160"/>
      <c r="B27" s="113"/>
      <c r="C27" s="117" t="s">
        <v>153</v>
      </c>
      <c r="D27" s="166"/>
      <c r="E27" s="163"/>
      <c r="F27" s="112">
        <f>2841.67*2+2700</f>
        <v>8383.34</v>
      </c>
    </row>
    <row r="28" spans="1:7" ht="12.75" x14ac:dyDescent="0.2">
      <c r="A28" s="160"/>
      <c r="B28" s="113"/>
      <c r="C28" s="117" t="s">
        <v>154</v>
      </c>
      <c r="D28" s="166"/>
      <c r="E28" s="163"/>
      <c r="F28" s="112"/>
    </row>
    <row r="29" spans="1:7" ht="12.75" x14ac:dyDescent="0.2">
      <c r="A29" s="160"/>
      <c r="B29" s="113"/>
      <c r="C29" s="117" t="s">
        <v>155</v>
      </c>
      <c r="D29" s="166"/>
      <c r="E29" s="163"/>
      <c r="F29" s="112">
        <f>6570+4631+1948*2+2451.3+739.3</f>
        <v>18287.599999999999</v>
      </c>
    </row>
    <row r="30" spans="1:7" ht="12.75" x14ac:dyDescent="0.2">
      <c r="A30" s="160"/>
      <c r="B30" s="113"/>
      <c r="C30" s="117" t="s">
        <v>156</v>
      </c>
      <c r="D30" s="166"/>
      <c r="E30" s="163"/>
      <c r="F30" s="97">
        <f>1945+3510+1945</f>
        <v>7400</v>
      </c>
    </row>
    <row r="31" spans="1:7" ht="12.75" x14ac:dyDescent="0.2">
      <c r="A31" s="160"/>
      <c r="B31" s="113"/>
      <c r="C31" s="117" t="s">
        <v>157</v>
      </c>
      <c r="D31" s="166"/>
      <c r="E31" s="163"/>
      <c r="F31" s="118">
        <f>22379.43+6290+11932.04+2562.59</f>
        <v>43164.06</v>
      </c>
    </row>
    <row r="32" spans="1:7" ht="12.75" x14ac:dyDescent="0.2">
      <c r="A32" s="160"/>
      <c r="B32" s="113"/>
      <c r="C32" s="117" t="s">
        <v>158</v>
      </c>
      <c r="D32" s="166"/>
      <c r="E32" s="163"/>
      <c r="F32" s="118">
        <f>600+1000+16290</f>
        <v>17890</v>
      </c>
    </row>
    <row r="33" spans="1:6" ht="12.75" x14ac:dyDescent="0.2">
      <c r="A33" s="160"/>
      <c r="B33" s="113"/>
      <c r="C33" s="117" t="s">
        <v>159</v>
      </c>
      <c r="D33" s="166"/>
      <c r="E33" s="163"/>
      <c r="F33" s="118">
        <f>7392</f>
        <v>7392</v>
      </c>
    </row>
    <row r="34" spans="1:6" ht="12.75" x14ac:dyDescent="0.2">
      <c r="A34" s="160"/>
      <c r="B34" s="113"/>
      <c r="C34" s="117" t="s">
        <v>160</v>
      </c>
      <c r="D34" s="166"/>
      <c r="E34" s="163"/>
      <c r="F34" s="118">
        <f>2423+1445+787.5+26.64</f>
        <v>4682.1400000000003</v>
      </c>
    </row>
    <row r="35" spans="1:6" ht="12.75" x14ac:dyDescent="0.2">
      <c r="A35" s="160"/>
      <c r="B35" s="113"/>
      <c r="C35" s="117" t="s">
        <v>161</v>
      </c>
      <c r="D35" s="166"/>
      <c r="E35" s="163"/>
      <c r="F35" s="118">
        <v>4990</v>
      </c>
    </row>
    <row r="36" spans="1:6" ht="12.75" x14ac:dyDescent="0.2">
      <c r="A36" s="160"/>
      <c r="B36" s="113"/>
      <c r="C36" s="117" t="s">
        <v>162</v>
      </c>
      <c r="D36" s="166"/>
      <c r="E36" s="163"/>
      <c r="F36" s="118">
        <v>600</v>
      </c>
    </row>
    <row r="37" spans="1:6" ht="12.75" x14ac:dyDescent="0.2">
      <c r="A37" s="160"/>
      <c r="B37" s="113"/>
      <c r="C37" s="117" t="s">
        <v>163</v>
      </c>
      <c r="D37" s="166"/>
      <c r="E37" s="163"/>
      <c r="F37" s="118">
        <v>2933.26</v>
      </c>
    </row>
    <row r="38" spans="1:6" ht="12.75" x14ac:dyDescent="0.2">
      <c r="A38" s="160"/>
      <c r="B38" s="113"/>
      <c r="C38" s="117" t="s">
        <v>164</v>
      </c>
      <c r="D38" s="166"/>
      <c r="E38" s="163"/>
      <c r="F38" s="118">
        <v>4352.25</v>
      </c>
    </row>
    <row r="39" spans="1:6" ht="12.75" x14ac:dyDescent="0.2">
      <c r="A39" s="160"/>
      <c r="B39" s="113"/>
      <c r="C39" s="117" t="s">
        <v>165</v>
      </c>
      <c r="D39" s="166"/>
      <c r="E39" s="163"/>
      <c r="F39" s="118">
        <v>31522</v>
      </c>
    </row>
    <row r="40" spans="1:6" ht="12.75" x14ac:dyDescent="0.2">
      <c r="A40" s="160"/>
      <c r="B40" s="113"/>
      <c r="C40" s="117" t="s">
        <v>166</v>
      </c>
      <c r="D40" s="166"/>
      <c r="E40" s="163"/>
      <c r="F40" s="118">
        <v>11587</v>
      </c>
    </row>
    <row r="41" spans="1:6" ht="12.75" x14ac:dyDescent="0.2">
      <c r="A41" s="160"/>
      <c r="B41" s="113"/>
      <c r="C41" s="117" t="s">
        <v>167</v>
      </c>
      <c r="D41" s="166"/>
      <c r="E41" s="163"/>
      <c r="F41" s="118">
        <v>16069.35</v>
      </c>
    </row>
    <row r="42" spans="1:6" ht="12.75" x14ac:dyDescent="0.2">
      <c r="A42" s="160"/>
      <c r="B42" s="113"/>
      <c r="C42" s="117" t="s">
        <v>168</v>
      </c>
      <c r="D42" s="166"/>
      <c r="E42" s="163"/>
      <c r="F42" s="118">
        <f>8850+14517</f>
        <v>23367</v>
      </c>
    </row>
    <row r="43" spans="1:6" ht="12.75" x14ac:dyDescent="0.2">
      <c r="A43" s="160"/>
      <c r="B43" s="113"/>
      <c r="C43" s="117" t="s">
        <v>169</v>
      </c>
      <c r="D43" s="166"/>
      <c r="E43" s="163"/>
      <c r="F43" s="118">
        <v>6185</v>
      </c>
    </row>
    <row r="44" spans="1:6" ht="12.75" x14ac:dyDescent="0.2">
      <c r="A44" s="160"/>
      <c r="B44" s="113"/>
      <c r="C44" s="117" t="s">
        <v>170</v>
      </c>
      <c r="D44" s="166"/>
      <c r="E44" s="163"/>
      <c r="F44" s="118">
        <f>10000</f>
        <v>10000</v>
      </c>
    </row>
    <row r="45" spans="1:6" ht="24" x14ac:dyDescent="0.2">
      <c r="A45" s="160"/>
      <c r="B45" s="113"/>
      <c r="C45" s="96" t="s">
        <v>171</v>
      </c>
      <c r="D45" s="166"/>
      <c r="E45" s="163"/>
      <c r="F45" s="118"/>
    </row>
    <row r="46" spans="1:6" x14ac:dyDescent="0.2">
      <c r="A46" s="160"/>
      <c r="B46" s="113"/>
      <c r="C46" s="119" t="s">
        <v>172</v>
      </c>
      <c r="D46" s="166"/>
      <c r="E46" s="163"/>
      <c r="F46" s="118">
        <v>2005.2</v>
      </c>
    </row>
    <row r="47" spans="1:6" x14ac:dyDescent="0.2">
      <c r="A47" s="160"/>
      <c r="B47" s="113"/>
      <c r="C47" s="119" t="s">
        <v>173</v>
      </c>
      <c r="D47" s="166"/>
      <c r="E47" s="163"/>
      <c r="F47" s="118">
        <v>7200</v>
      </c>
    </row>
    <row r="48" spans="1:6" x14ac:dyDescent="0.2">
      <c r="A48" s="160"/>
      <c r="B48" s="113"/>
      <c r="C48" s="119" t="s">
        <v>174</v>
      </c>
      <c r="D48" s="166"/>
      <c r="E48" s="163"/>
      <c r="F48" s="118">
        <v>2400</v>
      </c>
    </row>
    <row r="49" spans="1:7" ht="12.75" thickBot="1" x14ac:dyDescent="0.25">
      <c r="A49" s="160"/>
      <c r="B49" s="113"/>
      <c r="C49" s="119" t="s">
        <v>175</v>
      </c>
      <c r="D49" s="166"/>
      <c r="E49" s="163"/>
      <c r="F49" s="118">
        <f>11891+3006.96+697.06+1777</f>
        <v>17372.019999999997</v>
      </c>
      <c r="G49" s="98">
        <f>SUM(F24:F49)</f>
        <v>298596.18000000005</v>
      </c>
    </row>
    <row r="50" spans="1:7" ht="12.75" thickBot="1" x14ac:dyDescent="0.25">
      <c r="A50" s="120"/>
      <c r="B50" s="121" t="s">
        <v>17</v>
      </c>
      <c r="C50" s="121"/>
      <c r="D50" s="91">
        <f>SUM(D11:D49)</f>
        <v>6500</v>
      </c>
      <c r="E50" s="122">
        <f>SUM(E11:E49)</f>
        <v>318.42</v>
      </c>
      <c r="F50" s="123">
        <f>SUM(F11:F49)</f>
        <v>318420.08</v>
      </c>
    </row>
    <row r="51" spans="1:7" x14ac:dyDescent="0.2">
      <c r="A51" s="124"/>
      <c r="E51" s="124"/>
      <c r="F51" s="98"/>
    </row>
    <row r="52" spans="1:7" x14ac:dyDescent="0.2">
      <c r="B52" s="86" t="s">
        <v>176</v>
      </c>
      <c r="C52" s="86" t="s">
        <v>177</v>
      </c>
      <c r="E52" s="125"/>
      <c r="F52" s="98"/>
    </row>
    <row r="53" spans="1:7" x14ac:dyDescent="0.2">
      <c r="B53" s="126">
        <v>42289</v>
      </c>
      <c r="F53" s="98"/>
    </row>
    <row r="54" spans="1:7" x14ac:dyDescent="0.2">
      <c r="B54" s="126"/>
      <c r="F54" s="98"/>
    </row>
    <row r="55" spans="1:7" x14ac:dyDescent="0.2">
      <c r="B55" s="126"/>
      <c r="F55" s="98"/>
    </row>
    <row r="56" spans="1:7" x14ac:dyDescent="0.2">
      <c r="B56" s="126"/>
      <c r="F56" s="98"/>
    </row>
    <row r="57" spans="1:7" ht="15" x14ac:dyDescent="0.25">
      <c r="A57" s="1"/>
      <c r="B57" s="1"/>
      <c r="C57" s="1"/>
      <c r="E57" s="1"/>
      <c r="F57" s="87" t="s">
        <v>116</v>
      </c>
    </row>
    <row r="58" spans="1:7" ht="15" x14ac:dyDescent="0.25">
      <c r="A58" s="1" t="s">
        <v>117</v>
      </c>
      <c r="B58" s="1"/>
      <c r="C58" s="1"/>
      <c r="E58" s="1"/>
      <c r="F58" s="87" t="s">
        <v>118</v>
      </c>
    </row>
    <row r="59" spans="1:7" ht="15" x14ac:dyDescent="0.25">
      <c r="A59" s="1"/>
      <c r="B59" s="1"/>
      <c r="C59" s="1"/>
      <c r="E59" s="1"/>
      <c r="F59" s="87" t="s">
        <v>119</v>
      </c>
    </row>
    <row r="60" spans="1:7" ht="15" x14ac:dyDescent="0.25">
      <c r="A60" s="1"/>
      <c r="B60" s="1"/>
      <c r="C60" s="1"/>
      <c r="E60" s="1"/>
      <c r="F60" s="87" t="s">
        <v>120</v>
      </c>
    </row>
    <row r="61" spans="1:7" ht="12.75" x14ac:dyDescent="0.2">
      <c r="A61" s="1"/>
      <c r="B61" s="88" t="s">
        <v>178</v>
      </c>
      <c r="C61" s="1"/>
      <c r="D61" s="1"/>
      <c r="E61" s="1"/>
      <c r="F61" s="1"/>
    </row>
    <row r="62" spans="1:7" ht="12.75" x14ac:dyDescent="0.2">
      <c r="A62" s="88" t="s">
        <v>179</v>
      </c>
      <c r="B62" s="1"/>
      <c r="C62" s="1"/>
      <c r="D62" s="1"/>
      <c r="E62" s="1"/>
      <c r="F62" s="1"/>
    </row>
    <row r="63" spans="1:7" ht="12.75" x14ac:dyDescent="0.2">
      <c r="A63" s="89" t="s">
        <v>180</v>
      </c>
      <c r="B63" s="1"/>
      <c r="C63" s="1"/>
      <c r="D63" s="1"/>
      <c r="E63" s="1"/>
      <c r="F63" s="1"/>
    </row>
    <row r="64" spans="1:7" ht="12.75" x14ac:dyDescent="0.2">
      <c r="A64" s="89"/>
      <c r="B64" s="88" t="str">
        <f>B8</f>
        <v>с   01.09.15   по   12.10.2015   года</v>
      </c>
      <c r="C64" s="1"/>
      <c r="D64" s="1"/>
      <c r="E64" s="1"/>
      <c r="F64" s="1"/>
    </row>
    <row r="65" spans="1:7" ht="12.75" thickBot="1" x14ac:dyDescent="0.25">
      <c r="A65" s="90"/>
    </row>
    <row r="66" spans="1:7" ht="60.75" thickBot="1" x14ac:dyDescent="0.25">
      <c r="A66" s="91" t="s">
        <v>125</v>
      </c>
      <c r="B66" s="91" t="s">
        <v>126</v>
      </c>
      <c r="C66" s="91" t="s">
        <v>127</v>
      </c>
      <c r="D66" s="91" t="s">
        <v>181</v>
      </c>
      <c r="E66" s="127" t="s">
        <v>129</v>
      </c>
      <c r="F66" s="128" t="s">
        <v>130</v>
      </c>
    </row>
    <row r="67" spans="1:7" ht="14.25" customHeight="1" x14ac:dyDescent="0.2">
      <c r="A67" s="160">
        <v>1</v>
      </c>
      <c r="B67" s="180" t="s">
        <v>131</v>
      </c>
      <c r="C67" s="94" t="s">
        <v>132</v>
      </c>
      <c r="D67" s="162">
        <v>500</v>
      </c>
      <c r="E67" s="162">
        <f>31.37</f>
        <v>31.37</v>
      </c>
      <c r="F67" s="95"/>
    </row>
    <row r="68" spans="1:7" ht="12.75" customHeight="1" x14ac:dyDescent="0.2">
      <c r="A68" s="160"/>
      <c r="B68" s="180"/>
      <c r="C68" s="96" t="s">
        <v>182</v>
      </c>
      <c r="D68" s="163"/>
      <c r="E68" s="163"/>
      <c r="F68" s="97"/>
    </row>
    <row r="69" spans="1:7" ht="12.75" customHeight="1" x14ac:dyDescent="0.2">
      <c r="A69" s="160"/>
      <c r="B69" s="180"/>
      <c r="C69" s="96" t="s">
        <v>183</v>
      </c>
      <c r="D69" s="163"/>
      <c r="E69" s="163"/>
      <c r="F69" s="97"/>
    </row>
    <row r="70" spans="1:7" x14ac:dyDescent="0.2">
      <c r="A70" s="160"/>
      <c r="B70" s="180"/>
      <c r="C70" s="96" t="s">
        <v>134</v>
      </c>
      <c r="D70" s="163"/>
      <c r="E70" s="163"/>
      <c r="F70" s="97"/>
    </row>
    <row r="71" spans="1:7" x14ac:dyDescent="0.2">
      <c r="A71" s="160"/>
      <c r="B71" s="180"/>
      <c r="C71" s="129" t="s">
        <v>184</v>
      </c>
      <c r="D71" s="163"/>
      <c r="E71" s="163"/>
      <c r="F71" s="118">
        <f>31186+187.38</f>
        <v>31373.38</v>
      </c>
    </row>
    <row r="72" spans="1:7" ht="12.75" thickBot="1" x14ac:dyDescent="0.25">
      <c r="A72" s="161"/>
      <c r="B72" s="181"/>
      <c r="C72" s="99" t="s">
        <v>135</v>
      </c>
      <c r="D72" s="164"/>
      <c r="E72" s="164"/>
      <c r="F72" s="100"/>
      <c r="G72" s="98">
        <f>SUM(F67:F72)</f>
        <v>31373.38</v>
      </c>
    </row>
    <row r="73" spans="1:7" x14ac:dyDescent="0.2">
      <c r="A73" s="159">
        <v>2</v>
      </c>
      <c r="B73" s="113" t="s">
        <v>136</v>
      </c>
      <c r="C73" s="114" t="s">
        <v>137</v>
      </c>
      <c r="D73" s="162">
        <v>300</v>
      </c>
      <c r="E73" s="168"/>
      <c r="F73" s="130"/>
    </row>
    <row r="74" spans="1:7" ht="24" customHeight="1" x14ac:dyDescent="0.2">
      <c r="A74" s="160"/>
      <c r="B74" s="131" t="s">
        <v>185</v>
      </c>
      <c r="C74" s="96" t="s">
        <v>139</v>
      </c>
      <c r="D74" s="163"/>
      <c r="E74" s="169"/>
      <c r="F74" s="132"/>
    </row>
    <row r="75" spans="1:7" ht="23.25" customHeight="1" x14ac:dyDescent="0.2">
      <c r="A75" s="160"/>
      <c r="B75" s="131" t="s">
        <v>186</v>
      </c>
      <c r="C75" s="96" t="s">
        <v>187</v>
      </c>
      <c r="D75" s="163"/>
      <c r="E75" s="169"/>
      <c r="F75" s="132"/>
    </row>
    <row r="76" spans="1:7" x14ac:dyDescent="0.2">
      <c r="A76" s="160"/>
      <c r="B76" s="113"/>
      <c r="C76" s="96" t="s">
        <v>188</v>
      </c>
      <c r="D76" s="163"/>
      <c r="E76" s="169"/>
      <c r="F76" s="132"/>
    </row>
    <row r="77" spans="1:7" ht="13.5" customHeight="1" thickBot="1" x14ac:dyDescent="0.25">
      <c r="A77" s="161"/>
      <c r="B77" s="113"/>
      <c r="C77" s="133" t="s">
        <v>140</v>
      </c>
      <c r="D77" s="164"/>
      <c r="E77" s="170"/>
      <c r="F77" s="134"/>
      <c r="G77" s="98">
        <f>SUM(F73:F77)</f>
        <v>0</v>
      </c>
    </row>
    <row r="78" spans="1:7" ht="23.25" customHeight="1" x14ac:dyDescent="0.2">
      <c r="A78" s="171">
        <v>3</v>
      </c>
      <c r="B78" s="174" t="s">
        <v>189</v>
      </c>
      <c r="C78" s="114" t="s">
        <v>190</v>
      </c>
      <c r="D78" s="177">
        <v>250</v>
      </c>
      <c r="E78" s="162">
        <f xml:space="preserve"> 4.06</f>
        <v>4.0599999999999996</v>
      </c>
      <c r="F78" s="130"/>
    </row>
    <row r="79" spans="1:7" ht="25.5" customHeight="1" x14ac:dyDescent="0.2">
      <c r="A79" s="172"/>
      <c r="B79" s="175"/>
      <c r="C79" s="99" t="s">
        <v>191</v>
      </c>
      <c r="D79" s="178"/>
      <c r="E79" s="163"/>
      <c r="F79" s="135"/>
    </row>
    <row r="80" spans="1:7" ht="24" customHeight="1" x14ac:dyDescent="0.2">
      <c r="A80" s="172"/>
      <c r="B80" s="175"/>
      <c r="C80" s="136" t="s">
        <v>192</v>
      </c>
      <c r="D80" s="178"/>
      <c r="E80" s="163"/>
      <c r="F80" s="135"/>
    </row>
    <row r="81" spans="1:7" ht="13.5" customHeight="1" x14ac:dyDescent="0.2">
      <c r="A81" s="172"/>
      <c r="B81" s="175"/>
      <c r="C81" s="137" t="s">
        <v>193</v>
      </c>
      <c r="D81" s="178"/>
      <c r="E81" s="163"/>
      <c r="F81" s="135">
        <v>640</v>
      </c>
    </row>
    <row r="82" spans="1:7" ht="25.5" customHeight="1" x14ac:dyDescent="0.2">
      <c r="A82" s="172"/>
      <c r="B82" s="175"/>
      <c r="C82" s="96" t="s">
        <v>194</v>
      </c>
      <c r="D82" s="178"/>
      <c r="E82" s="163"/>
      <c r="F82" s="135"/>
      <c r="G82" s="98">
        <f>SUM(F78:F84)</f>
        <v>4060</v>
      </c>
    </row>
    <row r="83" spans="1:7" ht="13.5" customHeight="1" x14ac:dyDescent="0.2">
      <c r="A83" s="172"/>
      <c r="B83" s="175"/>
      <c r="C83" s="129" t="s">
        <v>195</v>
      </c>
      <c r="D83" s="178"/>
      <c r="E83" s="111"/>
      <c r="F83" s="138">
        <v>2000</v>
      </c>
      <c r="G83" s="98"/>
    </row>
    <row r="84" spans="1:7" ht="12.75" customHeight="1" thickBot="1" x14ac:dyDescent="0.25">
      <c r="A84" s="173"/>
      <c r="B84" s="176"/>
      <c r="C84" s="139" t="s">
        <v>196</v>
      </c>
      <c r="D84" s="179"/>
      <c r="E84" s="111"/>
      <c r="F84" s="138">
        <f>640+780</f>
        <v>1420</v>
      </c>
      <c r="G84" s="98"/>
    </row>
    <row r="85" spans="1:7" ht="36" customHeight="1" x14ac:dyDescent="0.2">
      <c r="A85" s="159">
        <v>4</v>
      </c>
      <c r="B85" s="101" t="s">
        <v>145</v>
      </c>
      <c r="C85" s="114" t="s">
        <v>146</v>
      </c>
      <c r="D85" s="162">
        <v>250</v>
      </c>
      <c r="E85" s="162">
        <f>39.89</f>
        <v>39.89</v>
      </c>
      <c r="F85" s="95"/>
    </row>
    <row r="86" spans="1:7" ht="13.5" customHeight="1" x14ac:dyDescent="0.2">
      <c r="A86" s="160"/>
      <c r="B86" s="105"/>
      <c r="C86" s="140" t="s">
        <v>197</v>
      </c>
      <c r="D86" s="163"/>
      <c r="E86" s="163"/>
      <c r="F86" s="112">
        <f>4080+1836+1020+2550+405</f>
        <v>9891</v>
      </c>
    </row>
    <row r="87" spans="1:7" ht="12.75" customHeight="1" x14ac:dyDescent="0.2">
      <c r="A87" s="160"/>
      <c r="B87" s="103" t="s">
        <v>198</v>
      </c>
      <c r="C87" s="96" t="s">
        <v>199</v>
      </c>
      <c r="D87" s="163"/>
      <c r="E87" s="163"/>
      <c r="F87" s="97"/>
    </row>
    <row r="88" spans="1:7" ht="24.75" customHeight="1" x14ac:dyDescent="0.2">
      <c r="A88" s="160"/>
      <c r="B88" s="105"/>
      <c r="C88" s="96" t="s">
        <v>147</v>
      </c>
      <c r="D88" s="163"/>
      <c r="E88" s="163"/>
      <c r="F88" s="97"/>
    </row>
    <row r="89" spans="1:7" ht="12" customHeight="1" x14ac:dyDescent="0.2">
      <c r="A89" s="160"/>
      <c r="B89" s="105"/>
      <c r="C89" s="96" t="s">
        <v>200</v>
      </c>
      <c r="D89" s="163"/>
      <c r="E89" s="163"/>
      <c r="F89" s="97"/>
    </row>
    <row r="90" spans="1:7" ht="29.25" customHeight="1" thickBot="1" x14ac:dyDescent="0.25">
      <c r="A90" s="161"/>
      <c r="B90" s="141"/>
      <c r="C90" s="142" t="s">
        <v>148</v>
      </c>
      <c r="D90" s="164"/>
      <c r="E90" s="164"/>
      <c r="F90" s="100">
        <v>30000</v>
      </c>
      <c r="G90" s="98">
        <f>SUM(F85:F90)</f>
        <v>39891</v>
      </c>
    </row>
    <row r="91" spans="1:7" ht="36" customHeight="1" x14ac:dyDescent="0.2">
      <c r="A91" s="159">
        <v>5</v>
      </c>
      <c r="B91" s="101" t="s">
        <v>149</v>
      </c>
      <c r="C91" s="102" t="s">
        <v>201</v>
      </c>
      <c r="D91" s="162">
        <v>5200</v>
      </c>
      <c r="E91" s="165">
        <f>265.88</f>
        <v>265.88</v>
      </c>
      <c r="F91" s="130"/>
    </row>
    <row r="92" spans="1:7" ht="12.75" x14ac:dyDescent="0.2">
      <c r="A92" s="160"/>
      <c r="B92" s="105"/>
      <c r="C92" s="143" t="s">
        <v>202</v>
      </c>
      <c r="D92" s="163"/>
      <c r="E92" s="166"/>
      <c r="F92" s="144">
        <f>59520+57600</f>
        <v>117120</v>
      </c>
    </row>
    <row r="93" spans="1:7" ht="12.75" x14ac:dyDescent="0.2">
      <c r="A93" s="160"/>
      <c r="B93" s="105"/>
      <c r="C93" s="145" t="s">
        <v>203</v>
      </c>
      <c r="D93" s="163"/>
      <c r="E93" s="166"/>
      <c r="F93" s="144">
        <v>108683</v>
      </c>
    </row>
    <row r="94" spans="1:7" ht="12.75" x14ac:dyDescent="0.2">
      <c r="A94" s="160"/>
      <c r="B94" s="105"/>
      <c r="C94" s="145" t="s">
        <v>204</v>
      </c>
      <c r="D94" s="163"/>
      <c r="E94" s="166"/>
      <c r="F94" s="144">
        <f>3700+550</f>
        <v>4250</v>
      </c>
    </row>
    <row r="95" spans="1:7" ht="12.75" x14ac:dyDescent="0.2">
      <c r="A95" s="146"/>
      <c r="B95" s="105"/>
      <c r="C95" s="145" t="s">
        <v>205</v>
      </c>
      <c r="D95" s="163"/>
      <c r="E95" s="166"/>
      <c r="F95" s="144">
        <f>140+220</f>
        <v>360</v>
      </c>
    </row>
    <row r="96" spans="1:7" ht="12.75" x14ac:dyDescent="0.2">
      <c r="A96" s="146"/>
      <c r="B96" s="105"/>
      <c r="C96" s="117" t="s">
        <v>206</v>
      </c>
      <c r="D96" s="163"/>
      <c r="E96" s="166"/>
      <c r="F96" s="132">
        <f>82+42-76.38</f>
        <v>47.620000000000005</v>
      </c>
    </row>
    <row r="97" spans="1:7" ht="12.75" x14ac:dyDescent="0.2">
      <c r="A97" s="146"/>
      <c r="B97" s="105"/>
      <c r="C97" s="147" t="s">
        <v>207</v>
      </c>
      <c r="D97" s="163"/>
      <c r="E97" s="166"/>
      <c r="F97" s="135">
        <v>1904</v>
      </c>
    </row>
    <row r="98" spans="1:7" ht="12.75" customHeight="1" thickBot="1" x14ac:dyDescent="0.25">
      <c r="A98" s="148"/>
      <c r="B98" s="149"/>
      <c r="C98" s="150" t="s">
        <v>208</v>
      </c>
      <c r="D98" s="164"/>
      <c r="E98" s="167"/>
      <c r="F98" s="134">
        <v>33518.5</v>
      </c>
      <c r="G98" s="98">
        <f>SUM(F91:F98)</f>
        <v>265883.12</v>
      </c>
    </row>
    <row r="99" spans="1:7" ht="12.75" thickBot="1" x14ac:dyDescent="0.25">
      <c r="A99" s="151"/>
      <c r="B99" s="141" t="s">
        <v>17</v>
      </c>
      <c r="C99" s="152"/>
      <c r="D99" s="153">
        <f>SUM(D67:D98)</f>
        <v>6500</v>
      </c>
      <c r="E99" s="154">
        <f>SUM(E67:E98)</f>
        <v>341.2</v>
      </c>
      <c r="F99" s="155">
        <f>SUM(F67:F98)</f>
        <v>341207.5</v>
      </c>
    </row>
    <row r="100" spans="1:7" x14ac:dyDescent="0.2">
      <c r="A100" s="156"/>
      <c r="B100" s="113"/>
      <c r="C100" s="113"/>
      <c r="D100" s="156"/>
      <c r="E100" s="124"/>
      <c r="F100" s="157"/>
    </row>
    <row r="101" spans="1:7" x14ac:dyDescent="0.2">
      <c r="A101" s="156"/>
      <c r="B101" s="86" t="s">
        <v>176</v>
      </c>
      <c r="C101" s="86" t="s">
        <v>177</v>
      </c>
      <c r="D101" s="156"/>
      <c r="E101" s="158"/>
      <c r="F101" s="157"/>
    </row>
    <row r="102" spans="1:7" x14ac:dyDescent="0.2">
      <c r="A102" s="156"/>
      <c r="B102" s="126">
        <f>B53</f>
        <v>42289</v>
      </c>
      <c r="D102" s="156"/>
      <c r="E102" s="158"/>
      <c r="F102" s="157"/>
    </row>
    <row r="103" spans="1:7" x14ac:dyDescent="0.2">
      <c r="F103" s="98"/>
    </row>
    <row r="104" spans="1:7" x14ac:dyDescent="0.2">
      <c r="F104" s="98"/>
    </row>
  </sheetData>
  <mergeCells count="34">
    <mergeCell ref="A11:A14"/>
    <mergeCell ref="B11:B14"/>
    <mergeCell ref="D11:D14"/>
    <mergeCell ref="E11:E14"/>
    <mergeCell ref="A15:A17"/>
    <mergeCell ref="D15:D17"/>
    <mergeCell ref="E15:E17"/>
    <mergeCell ref="A18:A19"/>
    <mergeCell ref="B18:B19"/>
    <mergeCell ref="D18:D19"/>
    <mergeCell ref="E18:E19"/>
    <mergeCell ref="A21:A23"/>
    <mergeCell ref="D21:D23"/>
    <mergeCell ref="E21:E23"/>
    <mergeCell ref="A24:A49"/>
    <mergeCell ref="D24:D49"/>
    <mergeCell ref="E24:E49"/>
    <mergeCell ref="A67:A72"/>
    <mergeCell ref="B67:B72"/>
    <mergeCell ref="D67:D72"/>
    <mergeCell ref="E67:E72"/>
    <mergeCell ref="A73:A77"/>
    <mergeCell ref="D73:D77"/>
    <mergeCell ref="E73:E77"/>
    <mergeCell ref="A78:A84"/>
    <mergeCell ref="B78:B84"/>
    <mergeCell ref="D78:D84"/>
    <mergeCell ref="E78:E82"/>
    <mergeCell ref="A85:A90"/>
    <mergeCell ref="D85:D90"/>
    <mergeCell ref="E85:E90"/>
    <mergeCell ref="A91:A94"/>
    <mergeCell ref="D91:D98"/>
    <mergeCell ref="E91:E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91" workbookViewId="0">
      <selection activeCell="K118" sqref="K118"/>
    </sheetView>
  </sheetViews>
  <sheetFormatPr defaultRowHeight="12.75" x14ac:dyDescent="0.2"/>
  <cols>
    <col min="1" max="1" width="8.5703125" style="1" customWidth="1"/>
    <col min="2" max="2" width="10.42578125" style="1" customWidth="1"/>
    <col min="3" max="3" width="15.28515625" style="2" customWidth="1"/>
    <col min="4" max="4" width="13.42578125" style="1" customWidth="1"/>
    <col min="5" max="5" width="29.140625" style="1" customWidth="1"/>
    <col min="6" max="6" width="28.7109375" style="1" customWidth="1"/>
    <col min="7" max="7" width="27.42578125" style="1" customWidth="1"/>
    <col min="8" max="256" width="9.140625" style="1"/>
    <col min="257" max="257" width="6.5703125" style="1" customWidth="1"/>
    <col min="258" max="258" width="74" style="1" customWidth="1"/>
    <col min="259" max="259" width="35.28515625" style="1" customWidth="1"/>
    <col min="260" max="261" width="12.85546875" style="1" customWidth="1"/>
    <col min="262" max="512" width="9.140625" style="1"/>
    <col min="513" max="513" width="6.5703125" style="1" customWidth="1"/>
    <col min="514" max="514" width="74" style="1" customWidth="1"/>
    <col min="515" max="515" width="35.28515625" style="1" customWidth="1"/>
    <col min="516" max="517" width="12.85546875" style="1" customWidth="1"/>
    <col min="518" max="768" width="9.140625" style="1"/>
    <col min="769" max="769" width="6.5703125" style="1" customWidth="1"/>
    <col min="770" max="770" width="74" style="1" customWidth="1"/>
    <col min="771" max="771" width="35.28515625" style="1" customWidth="1"/>
    <col min="772" max="773" width="12.85546875" style="1" customWidth="1"/>
    <col min="774" max="1024" width="9.140625" style="1"/>
    <col min="1025" max="1025" width="6.5703125" style="1" customWidth="1"/>
    <col min="1026" max="1026" width="74" style="1" customWidth="1"/>
    <col min="1027" max="1027" width="35.28515625" style="1" customWidth="1"/>
    <col min="1028" max="1029" width="12.85546875" style="1" customWidth="1"/>
    <col min="1030" max="1280" width="9.140625" style="1"/>
    <col min="1281" max="1281" width="6.5703125" style="1" customWidth="1"/>
    <col min="1282" max="1282" width="74" style="1" customWidth="1"/>
    <col min="1283" max="1283" width="35.28515625" style="1" customWidth="1"/>
    <col min="1284" max="1285" width="12.85546875" style="1" customWidth="1"/>
    <col min="1286" max="1536" width="9.140625" style="1"/>
    <col min="1537" max="1537" width="6.5703125" style="1" customWidth="1"/>
    <col min="1538" max="1538" width="74" style="1" customWidth="1"/>
    <col min="1539" max="1539" width="35.28515625" style="1" customWidth="1"/>
    <col min="1540" max="1541" width="12.85546875" style="1" customWidth="1"/>
    <col min="1542" max="1792" width="9.140625" style="1"/>
    <col min="1793" max="1793" width="6.5703125" style="1" customWidth="1"/>
    <col min="1794" max="1794" width="74" style="1" customWidth="1"/>
    <col min="1795" max="1795" width="35.28515625" style="1" customWidth="1"/>
    <col min="1796" max="1797" width="12.85546875" style="1" customWidth="1"/>
    <col min="1798" max="2048" width="9.140625" style="1"/>
    <col min="2049" max="2049" width="6.5703125" style="1" customWidth="1"/>
    <col min="2050" max="2050" width="74" style="1" customWidth="1"/>
    <col min="2051" max="2051" width="35.28515625" style="1" customWidth="1"/>
    <col min="2052" max="2053" width="12.85546875" style="1" customWidth="1"/>
    <col min="2054" max="2304" width="9.140625" style="1"/>
    <col min="2305" max="2305" width="6.5703125" style="1" customWidth="1"/>
    <col min="2306" max="2306" width="74" style="1" customWidth="1"/>
    <col min="2307" max="2307" width="35.28515625" style="1" customWidth="1"/>
    <col min="2308" max="2309" width="12.85546875" style="1" customWidth="1"/>
    <col min="2310" max="2560" width="9.140625" style="1"/>
    <col min="2561" max="2561" width="6.5703125" style="1" customWidth="1"/>
    <col min="2562" max="2562" width="74" style="1" customWidth="1"/>
    <col min="2563" max="2563" width="35.28515625" style="1" customWidth="1"/>
    <col min="2564" max="2565" width="12.85546875" style="1" customWidth="1"/>
    <col min="2566" max="2816" width="9.140625" style="1"/>
    <col min="2817" max="2817" width="6.5703125" style="1" customWidth="1"/>
    <col min="2818" max="2818" width="74" style="1" customWidth="1"/>
    <col min="2819" max="2819" width="35.28515625" style="1" customWidth="1"/>
    <col min="2820" max="2821" width="12.85546875" style="1" customWidth="1"/>
    <col min="2822" max="3072" width="9.140625" style="1"/>
    <col min="3073" max="3073" width="6.5703125" style="1" customWidth="1"/>
    <col min="3074" max="3074" width="74" style="1" customWidth="1"/>
    <col min="3075" max="3075" width="35.28515625" style="1" customWidth="1"/>
    <col min="3076" max="3077" width="12.85546875" style="1" customWidth="1"/>
    <col min="3078" max="3328" width="9.140625" style="1"/>
    <col min="3329" max="3329" width="6.5703125" style="1" customWidth="1"/>
    <col min="3330" max="3330" width="74" style="1" customWidth="1"/>
    <col min="3331" max="3331" width="35.28515625" style="1" customWidth="1"/>
    <col min="3332" max="3333" width="12.85546875" style="1" customWidth="1"/>
    <col min="3334" max="3584" width="9.140625" style="1"/>
    <col min="3585" max="3585" width="6.5703125" style="1" customWidth="1"/>
    <col min="3586" max="3586" width="74" style="1" customWidth="1"/>
    <col min="3587" max="3587" width="35.28515625" style="1" customWidth="1"/>
    <col min="3588" max="3589" width="12.85546875" style="1" customWidth="1"/>
    <col min="3590" max="3840" width="9.140625" style="1"/>
    <col min="3841" max="3841" width="6.5703125" style="1" customWidth="1"/>
    <col min="3842" max="3842" width="74" style="1" customWidth="1"/>
    <col min="3843" max="3843" width="35.28515625" style="1" customWidth="1"/>
    <col min="3844" max="3845" width="12.85546875" style="1" customWidth="1"/>
    <col min="3846" max="4096" width="9.140625" style="1"/>
    <col min="4097" max="4097" width="6.5703125" style="1" customWidth="1"/>
    <col min="4098" max="4098" width="74" style="1" customWidth="1"/>
    <col min="4099" max="4099" width="35.28515625" style="1" customWidth="1"/>
    <col min="4100" max="4101" width="12.85546875" style="1" customWidth="1"/>
    <col min="4102" max="4352" width="9.140625" style="1"/>
    <col min="4353" max="4353" width="6.5703125" style="1" customWidth="1"/>
    <col min="4354" max="4354" width="74" style="1" customWidth="1"/>
    <col min="4355" max="4355" width="35.28515625" style="1" customWidth="1"/>
    <col min="4356" max="4357" width="12.85546875" style="1" customWidth="1"/>
    <col min="4358" max="4608" width="9.140625" style="1"/>
    <col min="4609" max="4609" width="6.5703125" style="1" customWidth="1"/>
    <col min="4610" max="4610" width="74" style="1" customWidth="1"/>
    <col min="4611" max="4611" width="35.28515625" style="1" customWidth="1"/>
    <col min="4612" max="4613" width="12.85546875" style="1" customWidth="1"/>
    <col min="4614" max="4864" width="9.140625" style="1"/>
    <col min="4865" max="4865" width="6.5703125" style="1" customWidth="1"/>
    <col min="4866" max="4866" width="74" style="1" customWidth="1"/>
    <col min="4867" max="4867" width="35.28515625" style="1" customWidth="1"/>
    <col min="4868" max="4869" width="12.85546875" style="1" customWidth="1"/>
    <col min="4870" max="5120" width="9.140625" style="1"/>
    <col min="5121" max="5121" width="6.5703125" style="1" customWidth="1"/>
    <col min="5122" max="5122" width="74" style="1" customWidth="1"/>
    <col min="5123" max="5123" width="35.28515625" style="1" customWidth="1"/>
    <col min="5124" max="5125" width="12.85546875" style="1" customWidth="1"/>
    <col min="5126" max="5376" width="9.140625" style="1"/>
    <col min="5377" max="5377" width="6.5703125" style="1" customWidth="1"/>
    <col min="5378" max="5378" width="74" style="1" customWidth="1"/>
    <col min="5379" max="5379" width="35.28515625" style="1" customWidth="1"/>
    <col min="5380" max="5381" width="12.85546875" style="1" customWidth="1"/>
    <col min="5382" max="5632" width="9.140625" style="1"/>
    <col min="5633" max="5633" width="6.5703125" style="1" customWidth="1"/>
    <col min="5634" max="5634" width="74" style="1" customWidth="1"/>
    <col min="5635" max="5635" width="35.28515625" style="1" customWidth="1"/>
    <col min="5636" max="5637" width="12.85546875" style="1" customWidth="1"/>
    <col min="5638" max="5888" width="9.140625" style="1"/>
    <col min="5889" max="5889" width="6.5703125" style="1" customWidth="1"/>
    <col min="5890" max="5890" width="74" style="1" customWidth="1"/>
    <col min="5891" max="5891" width="35.28515625" style="1" customWidth="1"/>
    <col min="5892" max="5893" width="12.85546875" style="1" customWidth="1"/>
    <col min="5894" max="6144" width="9.140625" style="1"/>
    <col min="6145" max="6145" width="6.5703125" style="1" customWidth="1"/>
    <col min="6146" max="6146" width="74" style="1" customWidth="1"/>
    <col min="6147" max="6147" width="35.28515625" style="1" customWidth="1"/>
    <col min="6148" max="6149" width="12.85546875" style="1" customWidth="1"/>
    <col min="6150" max="6400" width="9.140625" style="1"/>
    <col min="6401" max="6401" width="6.5703125" style="1" customWidth="1"/>
    <col min="6402" max="6402" width="74" style="1" customWidth="1"/>
    <col min="6403" max="6403" width="35.28515625" style="1" customWidth="1"/>
    <col min="6404" max="6405" width="12.85546875" style="1" customWidth="1"/>
    <col min="6406" max="6656" width="9.140625" style="1"/>
    <col min="6657" max="6657" width="6.5703125" style="1" customWidth="1"/>
    <col min="6658" max="6658" width="74" style="1" customWidth="1"/>
    <col min="6659" max="6659" width="35.28515625" style="1" customWidth="1"/>
    <col min="6660" max="6661" width="12.85546875" style="1" customWidth="1"/>
    <col min="6662" max="6912" width="9.140625" style="1"/>
    <col min="6913" max="6913" width="6.5703125" style="1" customWidth="1"/>
    <col min="6914" max="6914" width="74" style="1" customWidth="1"/>
    <col min="6915" max="6915" width="35.28515625" style="1" customWidth="1"/>
    <col min="6916" max="6917" width="12.85546875" style="1" customWidth="1"/>
    <col min="6918" max="7168" width="9.140625" style="1"/>
    <col min="7169" max="7169" width="6.5703125" style="1" customWidth="1"/>
    <col min="7170" max="7170" width="74" style="1" customWidth="1"/>
    <col min="7171" max="7171" width="35.28515625" style="1" customWidth="1"/>
    <col min="7172" max="7173" width="12.85546875" style="1" customWidth="1"/>
    <col min="7174" max="7424" width="9.140625" style="1"/>
    <col min="7425" max="7425" width="6.5703125" style="1" customWidth="1"/>
    <col min="7426" max="7426" width="74" style="1" customWidth="1"/>
    <col min="7427" max="7427" width="35.28515625" style="1" customWidth="1"/>
    <col min="7428" max="7429" width="12.85546875" style="1" customWidth="1"/>
    <col min="7430" max="7680" width="9.140625" style="1"/>
    <col min="7681" max="7681" width="6.5703125" style="1" customWidth="1"/>
    <col min="7682" max="7682" width="74" style="1" customWidth="1"/>
    <col min="7683" max="7683" width="35.28515625" style="1" customWidth="1"/>
    <col min="7684" max="7685" width="12.85546875" style="1" customWidth="1"/>
    <col min="7686" max="7936" width="9.140625" style="1"/>
    <col min="7937" max="7937" width="6.5703125" style="1" customWidth="1"/>
    <col min="7938" max="7938" width="74" style="1" customWidth="1"/>
    <col min="7939" max="7939" width="35.28515625" style="1" customWidth="1"/>
    <col min="7940" max="7941" width="12.85546875" style="1" customWidth="1"/>
    <col min="7942" max="8192" width="9.140625" style="1"/>
    <col min="8193" max="8193" width="6.5703125" style="1" customWidth="1"/>
    <col min="8194" max="8194" width="74" style="1" customWidth="1"/>
    <col min="8195" max="8195" width="35.28515625" style="1" customWidth="1"/>
    <col min="8196" max="8197" width="12.85546875" style="1" customWidth="1"/>
    <col min="8198" max="8448" width="9.140625" style="1"/>
    <col min="8449" max="8449" width="6.5703125" style="1" customWidth="1"/>
    <col min="8450" max="8450" width="74" style="1" customWidth="1"/>
    <col min="8451" max="8451" width="35.28515625" style="1" customWidth="1"/>
    <col min="8452" max="8453" width="12.85546875" style="1" customWidth="1"/>
    <col min="8454" max="8704" width="9.140625" style="1"/>
    <col min="8705" max="8705" width="6.5703125" style="1" customWidth="1"/>
    <col min="8706" max="8706" width="74" style="1" customWidth="1"/>
    <col min="8707" max="8707" width="35.28515625" style="1" customWidth="1"/>
    <col min="8708" max="8709" width="12.85546875" style="1" customWidth="1"/>
    <col min="8710" max="8960" width="9.140625" style="1"/>
    <col min="8961" max="8961" width="6.5703125" style="1" customWidth="1"/>
    <col min="8962" max="8962" width="74" style="1" customWidth="1"/>
    <col min="8963" max="8963" width="35.28515625" style="1" customWidth="1"/>
    <col min="8964" max="8965" width="12.85546875" style="1" customWidth="1"/>
    <col min="8966" max="9216" width="9.140625" style="1"/>
    <col min="9217" max="9217" width="6.5703125" style="1" customWidth="1"/>
    <col min="9218" max="9218" width="74" style="1" customWidth="1"/>
    <col min="9219" max="9219" width="35.28515625" style="1" customWidth="1"/>
    <col min="9220" max="9221" width="12.85546875" style="1" customWidth="1"/>
    <col min="9222" max="9472" width="9.140625" style="1"/>
    <col min="9473" max="9473" width="6.5703125" style="1" customWidth="1"/>
    <col min="9474" max="9474" width="74" style="1" customWidth="1"/>
    <col min="9475" max="9475" width="35.28515625" style="1" customWidth="1"/>
    <col min="9476" max="9477" width="12.85546875" style="1" customWidth="1"/>
    <col min="9478" max="9728" width="9.140625" style="1"/>
    <col min="9729" max="9729" width="6.5703125" style="1" customWidth="1"/>
    <col min="9730" max="9730" width="74" style="1" customWidth="1"/>
    <col min="9731" max="9731" width="35.28515625" style="1" customWidth="1"/>
    <col min="9732" max="9733" width="12.85546875" style="1" customWidth="1"/>
    <col min="9734" max="9984" width="9.140625" style="1"/>
    <col min="9985" max="9985" width="6.5703125" style="1" customWidth="1"/>
    <col min="9986" max="9986" width="74" style="1" customWidth="1"/>
    <col min="9987" max="9987" width="35.28515625" style="1" customWidth="1"/>
    <col min="9988" max="9989" width="12.85546875" style="1" customWidth="1"/>
    <col min="9990" max="10240" width="9.140625" style="1"/>
    <col min="10241" max="10241" width="6.5703125" style="1" customWidth="1"/>
    <col min="10242" max="10242" width="74" style="1" customWidth="1"/>
    <col min="10243" max="10243" width="35.28515625" style="1" customWidth="1"/>
    <col min="10244" max="10245" width="12.85546875" style="1" customWidth="1"/>
    <col min="10246" max="10496" width="9.140625" style="1"/>
    <col min="10497" max="10497" width="6.5703125" style="1" customWidth="1"/>
    <col min="10498" max="10498" width="74" style="1" customWidth="1"/>
    <col min="10499" max="10499" width="35.28515625" style="1" customWidth="1"/>
    <col min="10500" max="10501" width="12.85546875" style="1" customWidth="1"/>
    <col min="10502" max="10752" width="9.140625" style="1"/>
    <col min="10753" max="10753" width="6.5703125" style="1" customWidth="1"/>
    <col min="10754" max="10754" width="74" style="1" customWidth="1"/>
    <col min="10755" max="10755" width="35.28515625" style="1" customWidth="1"/>
    <col min="10756" max="10757" width="12.85546875" style="1" customWidth="1"/>
    <col min="10758" max="11008" width="9.140625" style="1"/>
    <col min="11009" max="11009" width="6.5703125" style="1" customWidth="1"/>
    <col min="11010" max="11010" width="74" style="1" customWidth="1"/>
    <col min="11011" max="11011" width="35.28515625" style="1" customWidth="1"/>
    <col min="11012" max="11013" width="12.85546875" style="1" customWidth="1"/>
    <col min="11014" max="11264" width="9.140625" style="1"/>
    <col min="11265" max="11265" width="6.5703125" style="1" customWidth="1"/>
    <col min="11266" max="11266" width="74" style="1" customWidth="1"/>
    <col min="11267" max="11267" width="35.28515625" style="1" customWidth="1"/>
    <col min="11268" max="11269" width="12.85546875" style="1" customWidth="1"/>
    <col min="11270" max="11520" width="9.140625" style="1"/>
    <col min="11521" max="11521" width="6.5703125" style="1" customWidth="1"/>
    <col min="11522" max="11522" width="74" style="1" customWidth="1"/>
    <col min="11523" max="11523" width="35.28515625" style="1" customWidth="1"/>
    <col min="11524" max="11525" width="12.85546875" style="1" customWidth="1"/>
    <col min="11526" max="11776" width="9.140625" style="1"/>
    <col min="11777" max="11777" width="6.5703125" style="1" customWidth="1"/>
    <col min="11778" max="11778" width="74" style="1" customWidth="1"/>
    <col min="11779" max="11779" width="35.28515625" style="1" customWidth="1"/>
    <col min="11780" max="11781" width="12.85546875" style="1" customWidth="1"/>
    <col min="11782" max="12032" width="9.140625" style="1"/>
    <col min="12033" max="12033" width="6.5703125" style="1" customWidth="1"/>
    <col min="12034" max="12034" width="74" style="1" customWidth="1"/>
    <col min="12035" max="12035" width="35.28515625" style="1" customWidth="1"/>
    <col min="12036" max="12037" width="12.85546875" style="1" customWidth="1"/>
    <col min="12038" max="12288" width="9.140625" style="1"/>
    <col min="12289" max="12289" width="6.5703125" style="1" customWidth="1"/>
    <col min="12290" max="12290" width="74" style="1" customWidth="1"/>
    <col min="12291" max="12291" width="35.28515625" style="1" customWidth="1"/>
    <col min="12292" max="12293" width="12.85546875" style="1" customWidth="1"/>
    <col min="12294" max="12544" width="9.140625" style="1"/>
    <col min="12545" max="12545" width="6.5703125" style="1" customWidth="1"/>
    <col min="12546" max="12546" width="74" style="1" customWidth="1"/>
    <col min="12547" max="12547" width="35.28515625" style="1" customWidth="1"/>
    <col min="12548" max="12549" width="12.85546875" style="1" customWidth="1"/>
    <col min="12550" max="12800" width="9.140625" style="1"/>
    <col min="12801" max="12801" width="6.5703125" style="1" customWidth="1"/>
    <col min="12802" max="12802" width="74" style="1" customWidth="1"/>
    <col min="12803" max="12803" width="35.28515625" style="1" customWidth="1"/>
    <col min="12804" max="12805" width="12.85546875" style="1" customWidth="1"/>
    <col min="12806" max="13056" width="9.140625" style="1"/>
    <col min="13057" max="13057" width="6.5703125" style="1" customWidth="1"/>
    <col min="13058" max="13058" width="74" style="1" customWidth="1"/>
    <col min="13059" max="13059" width="35.28515625" style="1" customWidth="1"/>
    <col min="13060" max="13061" width="12.85546875" style="1" customWidth="1"/>
    <col min="13062" max="13312" width="9.140625" style="1"/>
    <col min="13313" max="13313" width="6.5703125" style="1" customWidth="1"/>
    <col min="13314" max="13314" width="74" style="1" customWidth="1"/>
    <col min="13315" max="13315" width="35.28515625" style="1" customWidth="1"/>
    <col min="13316" max="13317" width="12.85546875" style="1" customWidth="1"/>
    <col min="13318" max="13568" width="9.140625" style="1"/>
    <col min="13569" max="13569" width="6.5703125" style="1" customWidth="1"/>
    <col min="13570" max="13570" width="74" style="1" customWidth="1"/>
    <col min="13571" max="13571" width="35.28515625" style="1" customWidth="1"/>
    <col min="13572" max="13573" width="12.85546875" style="1" customWidth="1"/>
    <col min="13574" max="13824" width="9.140625" style="1"/>
    <col min="13825" max="13825" width="6.5703125" style="1" customWidth="1"/>
    <col min="13826" max="13826" width="74" style="1" customWidth="1"/>
    <col min="13827" max="13827" width="35.28515625" style="1" customWidth="1"/>
    <col min="13828" max="13829" width="12.85546875" style="1" customWidth="1"/>
    <col min="13830" max="14080" width="9.140625" style="1"/>
    <col min="14081" max="14081" width="6.5703125" style="1" customWidth="1"/>
    <col min="14082" max="14082" width="74" style="1" customWidth="1"/>
    <col min="14083" max="14083" width="35.28515625" style="1" customWidth="1"/>
    <col min="14084" max="14085" width="12.85546875" style="1" customWidth="1"/>
    <col min="14086" max="14336" width="9.140625" style="1"/>
    <col min="14337" max="14337" width="6.5703125" style="1" customWidth="1"/>
    <col min="14338" max="14338" width="74" style="1" customWidth="1"/>
    <col min="14339" max="14339" width="35.28515625" style="1" customWidth="1"/>
    <col min="14340" max="14341" width="12.85546875" style="1" customWidth="1"/>
    <col min="14342" max="14592" width="9.140625" style="1"/>
    <col min="14593" max="14593" width="6.5703125" style="1" customWidth="1"/>
    <col min="14594" max="14594" width="74" style="1" customWidth="1"/>
    <col min="14595" max="14595" width="35.28515625" style="1" customWidth="1"/>
    <col min="14596" max="14597" width="12.85546875" style="1" customWidth="1"/>
    <col min="14598" max="14848" width="9.140625" style="1"/>
    <col min="14849" max="14849" width="6.5703125" style="1" customWidth="1"/>
    <col min="14850" max="14850" width="74" style="1" customWidth="1"/>
    <col min="14851" max="14851" width="35.28515625" style="1" customWidth="1"/>
    <col min="14852" max="14853" width="12.85546875" style="1" customWidth="1"/>
    <col min="14854" max="15104" width="9.140625" style="1"/>
    <col min="15105" max="15105" width="6.5703125" style="1" customWidth="1"/>
    <col min="15106" max="15106" width="74" style="1" customWidth="1"/>
    <col min="15107" max="15107" width="35.28515625" style="1" customWidth="1"/>
    <col min="15108" max="15109" width="12.85546875" style="1" customWidth="1"/>
    <col min="15110" max="15360" width="9.140625" style="1"/>
    <col min="15361" max="15361" width="6.5703125" style="1" customWidth="1"/>
    <col min="15362" max="15362" width="74" style="1" customWidth="1"/>
    <col min="15363" max="15363" width="35.28515625" style="1" customWidth="1"/>
    <col min="15364" max="15365" width="12.85546875" style="1" customWidth="1"/>
    <col min="15366" max="15616" width="9.140625" style="1"/>
    <col min="15617" max="15617" width="6.5703125" style="1" customWidth="1"/>
    <col min="15618" max="15618" width="74" style="1" customWidth="1"/>
    <col min="15619" max="15619" width="35.28515625" style="1" customWidth="1"/>
    <col min="15620" max="15621" width="12.85546875" style="1" customWidth="1"/>
    <col min="15622" max="15872" width="9.140625" style="1"/>
    <col min="15873" max="15873" width="6.5703125" style="1" customWidth="1"/>
    <col min="15874" max="15874" width="74" style="1" customWidth="1"/>
    <col min="15875" max="15875" width="35.28515625" style="1" customWidth="1"/>
    <col min="15876" max="15877" width="12.85546875" style="1" customWidth="1"/>
    <col min="15878" max="16128" width="9.140625" style="1"/>
    <col min="16129" max="16129" width="6.5703125" style="1" customWidth="1"/>
    <col min="16130" max="16130" width="74" style="1" customWidth="1"/>
    <col min="16131" max="16131" width="35.28515625" style="1" customWidth="1"/>
    <col min="16132" max="16133" width="12.85546875" style="1" customWidth="1"/>
    <col min="16134" max="16384" width="9.140625" style="1"/>
  </cols>
  <sheetData>
    <row r="1" spans="1:7" ht="19.5" customHeight="1" x14ac:dyDescent="0.25">
      <c r="A1" s="3"/>
      <c r="B1" s="3"/>
      <c r="C1" s="4" t="s">
        <v>3</v>
      </c>
      <c r="D1" s="3"/>
      <c r="E1" s="3"/>
      <c r="F1" s="4" t="s">
        <v>4</v>
      </c>
      <c r="G1" s="3" t="s">
        <v>5</v>
      </c>
    </row>
    <row r="2" spans="1:7" ht="15.75" x14ac:dyDescent="0.25">
      <c r="A2" s="3"/>
      <c r="B2" s="3"/>
      <c r="C2" s="4"/>
      <c r="D2" s="5" t="s">
        <v>6</v>
      </c>
      <c r="E2" s="6"/>
      <c r="F2" s="4"/>
      <c r="G2" s="3"/>
    </row>
    <row r="3" spans="1:7" ht="16.5" customHeight="1" x14ac:dyDescent="0.25">
      <c r="A3" s="3"/>
      <c r="B3" s="3"/>
      <c r="C3" s="4"/>
      <c r="D3" s="5"/>
      <c r="E3" s="6"/>
      <c r="F3" s="4"/>
      <c r="G3" s="3"/>
    </row>
    <row r="4" spans="1:7" ht="19.5" customHeight="1" x14ac:dyDescent="0.25">
      <c r="A4" s="3"/>
      <c r="B4" s="3"/>
      <c r="C4" s="3"/>
      <c r="D4" s="7" t="s">
        <v>7</v>
      </c>
      <c r="E4" s="3"/>
      <c r="F4" s="3"/>
      <c r="G4" s="3"/>
    </row>
    <row r="5" spans="1:7" ht="15.75" customHeight="1" thickBot="1" x14ac:dyDescent="0.3">
      <c r="A5" s="3"/>
      <c r="B5" s="3"/>
      <c r="C5" s="3"/>
      <c r="D5" s="3"/>
      <c r="E5" s="3"/>
      <c r="F5"/>
      <c r="G5" s="8" t="s">
        <v>0</v>
      </c>
    </row>
    <row r="6" spans="1:7" ht="15" customHeight="1" x14ac:dyDescent="0.25">
      <c r="A6" s="9" t="s">
        <v>8</v>
      </c>
      <c r="B6" s="10" t="s">
        <v>9</v>
      </c>
      <c r="C6" s="9" t="s">
        <v>10</v>
      </c>
      <c r="D6" s="11" t="s">
        <v>11</v>
      </c>
      <c r="E6" s="9" t="s">
        <v>12</v>
      </c>
      <c r="F6" s="9" t="s">
        <v>13</v>
      </c>
      <c r="G6" s="12" t="s">
        <v>14</v>
      </c>
    </row>
    <row r="7" spans="1:7" ht="15.75" customHeight="1" thickBot="1" x14ac:dyDescent="0.3">
      <c r="A7" s="13"/>
      <c r="B7" s="14"/>
      <c r="C7" s="13"/>
      <c r="D7" s="14" t="s">
        <v>15</v>
      </c>
      <c r="E7" s="13"/>
      <c r="F7" s="13" t="s">
        <v>16</v>
      </c>
      <c r="G7" s="15"/>
    </row>
    <row r="8" spans="1:7" ht="15" customHeight="1" x14ac:dyDescent="0.25">
      <c r="A8" s="16">
        <v>221</v>
      </c>
      <c r="B8" s="16" t="s">
        <v>17</v>
      </c>
      <c r="C8" s="17">
        <f>C9</f>
        <v>3.81</v>
      </c>
      <c r="D8" s="16"/>
      <c r="E8" s="16"/>
      <c r="F8" s="16"/>
      <c r="G8" s="16"/>
    </row>
    <row r="9" spans="1:7" ht="16.5" customHeight="1" x14ac:dyDescent="0.25">
      <c r="A9" s="18"/>
      <c r="B9" s="18"/>
      <c r="C9" s="19">
        <v>3.81</v>
      </c>
      <c r="D9" s="20">
        <v>42277</v>
      </c>
      <c r="E9" s="21" t="s">
        <v>18</v>
      </c>
      <c r="F9" s="21" t="s">
        <v>19</v>
      </c>
      <c r="G9" s="22" t="s">
        <v>20</v>
      </c>
    </row>
    <row r="10" spans="1:7" ht="16.5" customHeight="1" x14ac:dyDescent="0.25">
      <c r="A10" s="23">
        <v>223</v>
      </c>
      <c r="B10" s="23" t="s">
        <v>17</v>
      </c>
      <c r="C10" s="24">
        <f>C11</f>
        <v>0</v>
      </c>
      <c r="D10" s="23"/>
      <c r="E10" s="25"/>
      <c r="F10" s="25" t="s">
        <v>21</v>
      </c>
      <c r="G10" s="25"/>
    </row>
    <row r="11" spans="1:7" ht="15" x14ac:dyDescent="0.25">
      <c r="A11" s="26"/>
      <c r="B11" s="26" t="s">
        <v>22</v>
      </c>
      <c r="C11" s="27"/>
      <c r="D11" s="28"/>
      <c r="E11" s="22" t="s">
        <v>23</v>
      </c>
      <c r="F11" s="22" t="s">
        <v>24</v>
      </c>
      <c r="G11" s="22" t="s">
        <v>25</v>
      </c>
    </row>
    <row r="12" spans="1:7" ht="15" x14ac:dyDescent="0.25">
      <c r="A12" s="26"/>
      <c r="B12" s="26" t="s">
        <v>22</v>
      </c>
      <c r="C12" s="27"/>
      <c r="D12" s="28"/>
      <c r="E12" s="22" t="s">
        <v>26</v>
      </c>
      <c r="F12" s="22" t="s">
        <v>27</v>
      </c>
      <c r="G12" s="22" t="s">
        <v>28</v>
      </c>
    </row>
    <row r="13" spans="1:7" ht="15" x14ac:dyDescent="0.25">
      <c r="A13" s="26"/>
      <c r="B13" s="26" t="s">
        <v>22</v>
      </c>
      <c r="C13" s="27"/>
      <c r="D13" s="28"/>
      <c r="E13" s="22" t="s">
        <v>29</v>
      </c>
      <c r="F13" s="22" t="s">
        <v>30</v>
      </c>
      <c r="G13" s="22" t="s">
        <v>31</v>
      </c>
    </row>
    <row r="14" spans="1:7" ht="15" x14ac:dyDescent="0.25">
      <c r="A14" s="23">
        <v>225</v>
      </c>
      <c r="B14" s="23" t="s">
        <v>17</v>
      </c>
      <c r="C14" s="24">
        <f>SUM(C15:C18)</f>
        <v>56461.850000000006</v>
      </c>
      <c r="D14" s="23"/>
      <c r="E14" s="25"/>
      <c r="F14" s="25"/>
      <c r="G14" s="25"/>
    </row>
    <row r="15" spans="1:7" ht="15" x14ac:dyDescent="0.25">
      <c r="A15" s="26"/>
      <c r="B15" s="26" t="s">
        <v>32</v>
      </c>
      <c r="C15" s="27">
        <v>14046.77</v>
      </c>
      <c r="D15" s="20">
        <v>42277</v>
      </c>
      <c r="E15" s="22" t="s">
        <v>33</v>
      </c>
      <c r="F15" s="22" t="s">
        <v>34</v>
      </c>
      <c r="G15" s="22" t="s">
        <v>35</v>
      </c>
    </row>
    <row r="16" spans="1:7" ht="15" x14ac:dyDescent="0.25">
      <c r="A16" s="26"/>
      <c r="B16" s="29">
        <v>302.25</v>
      </c>
      <c r="C16" s="27">
        <v>35211.410000000003</v>
      </c>
      <c r="D16" s="20">
        <v>42277</v>
      </c>
      <c r="E16" s="22" t="s">
        <v>36</v>
      </c>
      <c r="F16" s="22" t="s">
        <v>37</v>
      </c>
      <c r="G16" s="22" t="s">
        <v>35</v>
      </c>
    </row>
    <row r="17" spans="1:7" ht="15" x14ac:dyDescent="0.25">
      <c r="A17" s="26"/>
      <c r="B17" s="29">
        <v>303.25</v>
      </c>
      <c r="C17" s="27">
        <v>5313.67</v>
      </c>
      <c r="D17" s="20">
        <v>42277</v>
      </c>
      <c r="E17" s="22" t="s">
        <v>38</v>
      </c>
      <c r="F17" s="22" t="s">
        <v>39</v>
      </c>
      <c r="G17" s="22" t="s">
        <v>40</v>
      </c>
    </row>
    <row r="18" spans="1:7" ht="15" x14ac:dyDescent="0.25">
      <c r="A18" s="26"/>
      <c r="B18" s="29">
        <v>302.25</v>
      </c>
      <c r="C18" s="27">
        <v>1890</v>
      </c>
      <c r="D18" s="20">
        <v>42277</v>
      </c>
      <c r="E18" s="22" t="s">
        <v>41</v>
      </c>
      <c r="F18" s="22" t="s">
        <v>42</v>
      </c>
      <c r="G18" s="22" t="s">
        <v>43</v>
      </c>
    </row>
    <row r="19" spans="1:7" ht="15" x14ac:dyDescent="0.25">
      <c r="A19" s="26"/>
      <c r="B19" s="29">
        <v>301.25</v>
      </c>
      <c r="C19" s="27"/>
      <c r="D19" s="20"/>
      <c r="E19" s="22" t="s">
        <v>44</v>
      </c>
      <c r="F19" s="22" t="s">
        <v>45</v>
      </c>
      <c r="G19" s="22" t="s">
        <v>40</v>
      </c>
    </row>
    <row r="20" spans="1:7" ht="15" x14ac:dyDescent="0.25">
      <c r="A20" s="23">
        <v>226</v>
      </c>
      <c r="B20" s="23" t="s">
        <v>46</v>
      </c>
      <c r="C20" s="24"/>
      <c r="D20" s="23"/>
      <c r="E20" s="25"/>
      <c r="F20" s="25"/>
      <c r="G20" s="25"/>
    </row>
    <row r="21" spans="1:7" ht="15" x14ac:dyDescent="0.25">
      <c r="A21" s="26"/>
      <c r="B21" s="26" t="s">
        <v>47</v>
      </c>
      <c r="C21" s="27"/>
      <c r="D21" s="20"/>
      <c r="E21" s="22" t="s">
        <v>48</v>
      </c>
      <c r="F21" s="22" t="s">
        <v>49</v>
      </c>
      <c r="G21" s="30" t="s">
        <v>50</v>
      </c>
    </row>
    <row r="22" spans="1:7" ht="15" x14ac:dyDescent="0.25">
      <c r="A22" s="23">
        <v>290</v>
      </c>
      <c r="B22" s="23" t="s">
        <v>17</v>
      </c>
      <c r="C22" s="24">
        <f>SUM(C23:C24)</f>
        <v>588360</v>
      </c>
      <c r="D22" s="23"/>
      <c r="E22" s="25"/>
      <c r="F22" s="25"/>
      <c r="G22" s="25"/>
    </row>
    <row r="23" spans="1:7" ht="15" x14ac:dyDescent="0.25">
      <c r="A23" s="26"/>
      <c r="B23" s="26" t="s">
        <v>51</v>
      </c>
      <c r="C23" s="27">
        <v>429988</v>
      </c>
      <c r="D23" s="20"/>
      <c r="E23" s="22" t="s">
        <v>52</v>
      </c>
      <c r="F23" s="22" t="s">
        <v>53</v>
      </c>
      <c r="G23" s="31" t="s">
        <v>54</v>
      </c>
    </row>
    <row r="24" spans="1:7" ht="15" x14ac:dyDescent="0.25">
      <c r="A24" s="26"/>
      <c r="B24" s="26" t="s">
        <v>55</v>
      </c>
      <c r="C24" s="32">
        <v>158372</v>
      </c>
      <c r="D24" s="20"/>
      <c r="E24" s="22" t="s">
        <v>52</v>
      </c>
      <c r="F24" s="22" t="s">
        <v>56</v>
      </c>
      <c r="G24" s="31" t="s">
        <v>54</v>
      </c>
    </row>
    <row r="25" spans="1:7" ht="15" x14ac:dyDescent="0.25">
      <c r="A25" s="23">
        <v>310</v>
      </c>
      <c r="B25" s="23" t="s">
        <v>17</v>
      </c>
      <c r="C25" s="24">
        <f>C26</f>
        <v>14599.86</v>
      </c>
      <c r="D25" s="23"/>
      <c r="E25" s="25"/>
      <c r="F25" s="25"/>
      <c r="G25" s="25"/>
    </row>
    <row r="26" spans="1:7" ht="15" x14ac:dyDescent="0.25">
      <c r="A26" s="26"/>
      <c r="B26" s="29" t="s">
        <v>57</v>
      </c>
      <c r="C26" s="27">
        <v>14599.86</v>
      </c>
      <c r="D26" s="20">
        <v>42277</v>
      </c>
      <c r="E26" s="22" t="s">
        <v>58</v>
      </c>
      <c r="F26" s="22" t="s">
        <v>59</v>
      </c>
      <c r="G26" s="22" t="s">
        <v>60</v>
      </c>
    </row>
    <row r="27" spans="1:7" ht="15" x14ac:dyDescent="0.25">
      <c r="A27" s="23">
        <v>340</v>
      </c>
      <c r="B27" s="23" t="s">
        <v>17</v>
      </c>
      <c r="C27" s="24">
        <f>C28</f>
        <v>37164.400000000001</v>
      </c>
      <c r="D27" s="23"/>
      <c r="E27" s="25"/>
      <c r="F27" s="25"/>
      <c r="G27" s="25"/>
    </row>
    <row r="28" spans="1:7" ht="15" x14ac:dyDescent="0.25">
      <c r="A28" s="26"/>
      <c r="B28" s="29" t="s">
        <v>61</v>
      </c>
      <c r="C28" s="27">
        <v>37164.400000000001</v>
      </c>
      <c r="D28" s="20"/>
      <c r="E28" s="22" t="s">
        <v>62</v>
      </c>
      <c r="F28" s="22" t="s">
        <v>63</v>
      </c>
      <c r="G28" s="22" t="s">
        <v>64</v>
      </c>
    </row>
    <row r="29" spans="1:7" ht="15" x14ac:dyDescent="0.25">
      <c r="A29" s="26"/>
      <c r="B29" s="33" t="s">
        <v>2</v>
      </c>
      <c r="C29" s="27">
        <f>C8+C14+C20+C22+C25+C27</f>
        <v>696589.92</v>
      </c>
      <c r="D29" s="34"/>
      <c r="E29" s="22"/>
      <c r="F29" s="22"/>
      <c r="G29" s="22"/>
    </row>
    <row r="30" spans="1:7" ht="16.5" customHeight="1" x14ac:dyDescent="0.25">
      <c r="A30" s="35"/>
      <c r="B30" s="35"/>
      <c r="C30" s="36"/>
      <c r="D30" s="37"/>
      <c r="E30" s="38"/>
      <c r="F30" s="38"/>
      <c r="G30" s="38"/>
    </row>
    <row r="31" spans="1:7" ht="16.5" customHeight="1" x14ac:dyDescent="0.25">
      <c r="A31" s="3" t="s">
        <v>65</v>
      </c>
      <c r="B31" s="3"/>
      <c r="C31" s="39"/>
      <c r="D31" s="39"/>
      <c r="E31" s="7" t="s">
        <v>1</v>
      </c>
      <c r="F31" s="3"/>
      <c r="G31" s="3"/>
    </row>
    <row r="32" spans="1:7" ht="16.5" customHeight="1" x14ac:dyDescent="0.25">
      <c r="A32" s="3" t="s">
        <v>66</v>
      </c>
      <c r="B32" s="3"/>
      <c r="C32" s="39"/>
      <c r="D32" s="39"/>
      <c r="E32" s="7" t="s">
        <v>67</v>
      </c>
      <c r="F32" s="3"/>
      <c r="G32" s="3"/>
    </row>
    <row r="33" spans="1:7" ht="16.5" customHeight="1" x14ac:dyDescent="0.25">
      <c r="A33" s="3"/>
      <c r="B33" s="3"/>
      <c r="C33" s="35"/>
      <c r="D33" s="35"/>
      <c r="E33" s="7"/>
      <c r="F33" s="3"/>
      <c r="G33" s="3"/>
    </row>
    <row r="36" spans="1:7" x14ac:dyDescent="0.2">
      <c r="A36" s="41"/>
      <c r="B36" s="41"/>
      <c r="C36" s="41"/>
      <c r="D36" s="41"/>
      <c r="E36" s="41"/>
      <c r="F36" s="41"/>
      <c r="G36" s="41"/>
    </row>
    <row r="37" spans="1:7" ht="15.75" x14ac:dyDescent="0.25">
      <c r="A37" s="7"/>
      <c r="B37" s="7"/>
      <c r="C37" s="4" t="s">
        <v>68</v>
      </c>
      <c r="D37" s="7"/>
      <c r="E37" s="7"/>
      <c r="F37" s="4" t="s">
        <v>4</v>
      </c>
      <c r="G37" s="42" t="s">
        <v>5</v>
      </c>
    </row>
    <row r="38" spans="1:7" ht="15.75" x14ac:dyDescent="0.25">
      <c r="A38" s="7"/>
      <c r="B38" s="7"/>
      <c r="C38" s="4"/>
      <c r="D38" s="5" t="s">
        <v>69</v>
      </c>
      <c r="E38" s="7"/>
      <c r="F38" s="4"/>
      <c r="G38" s="7"/>
    </row>
    <row r="39" spans="1:7" ht="15.75" x14ac:dyDescent="0.25">
      <c r="A39" s="7"/>
      <c r="B39" s="7"/>
      <c r="C39" s="4"/>
      <c r="D39" s="43"/>
      <c r="E39" s="7"/>
      <c r="F39" s="4"/>
      <c r="G39" s="7"/>
    </row>
    <row r="40" spans="1:7" ht="15" x14ac:dyDescent="0.25">
      <c r="A40" s="7"/>
      <c r="B40" s="7"/>
      <c r="C40" s="7"/>
      <c r="D40" s="7" t="s">
        <v>70</v>
      </c>
      <c r="E40" s="7"/>
      <c r="F40" s="7"/>
      <c r="G40" s="7"/>
    </row>
    <row r="41" spans="1:7" ht="15.75" thickBot="1" x14ac:dyDescent="0.3">
      <c r="A41" s="7"/>
      <c r="B41" s="7"/>
      <c r="C41" s="7"/>
      <c r="D41" s="7"/>
      <c r="E41" s="7"/>
      <c r="F41" s="44"/>
      <c r="G41" s="8" t="s">
        <v>0</v>
      </c>
    </row>
    <row r="42" spans="1:7" ht="15" x14ac:dyDescent="0.25">
      <c r="A42" s="9" t="s">
        <v>8</v>
      </c>
      <c r="B42" s="10" t="s">
        <v>9</v>
      </c>
      <c r="C42" s="9" t="s">
        <v>10</v>
      </c>
      <c r="D42" s="11" t="s">
        <v>11</v>
      </c>
      <c r="E42" s="9" t="s">
        <v>12</v>
      </c>
      <c r="F42" s="9" t="s">
        <v>13</v>
      </c>
      <c r="G42" s="12" t="s">
        <v>14</v>
      </c>
    </row>
    <row r="43" spans="1:7" ht="15.75" thickBot="1" x14ac:dyDescent="0.3">
      <c r="A43" s="13"/>
      <c r="B43" s="14"/>
      <c r="C43" s="13"/>
      <c r="D43" s="14" t="s">
        <v>15</v>
      </c>
      <c r="E43" s="13"/>
      <c r="F43" s="13" t="s">
        <v>16</v>
      </c>
      <c r="G43" s="15"/>
    </row>
    <row r="44" spans="1:7" ht="15" x14ac:dyDescent="0.25">
      <c r="A44" s="45">
        <v>221</v>
      </c>
      <c r="B44" s="45" t="s">
        <v>17</v>
      </c>
      <c r="C44" s="46">
        <f>C45</f>
        <v>0</v>
      </c>
      <c r="D44" s="45"/>
      <c r="E44" s="45"/>
      <c r="F44" s="45"/>
      <c r="G44" s="45"/>
    </row>
    <row r="45" spans="1:7" ht="15" x14ac:dyDescent="0.25">
      <c r="A45" s="47"/>
      <c r="B45" s="47"/>
      <c r="C45" s="47">
        <v>0</v>
      </c>
      <c r="D45" s="48"/>
      <c r="E45" s="47"/>
      <c r="F45" s="47"/>
      <c r="G45" s="47"/>
    </row>
    <row r="46" spans="1:7" ht="15" x14ac:dyDescent="0.25">
      <c r="A46" s="47"/>
      <c r="B46" s="47"/>
      <c r="C46" s="47"/>
      <c r="D46" s="48"/>
      <c r="E46" s="47"/>
      <c r="F46" s="47"/>
      <c r="G46" s="47"/>
    </row>
    <row r="47" spans="1:7" ht="15" x14ac:dyDescent="0.25">
      <c r="A47" s="45">
        <v>223</v>
      </c>
      <c r="B47" s="45" t="s">
        <v>17</v>
      </c>
      <c r="C47" s="46">
        <f>SUM(C48:C50)</f>
        <v>11256.15</v>
      </c>
      <c r="D47" s="45"/>
      <c r="E47" s="45"/>
      <c r="F47" s="45"/>
      <c r="G47" s="45"/>
    </row>
    <row r="48" spans="1:7" ht="15" x14ac:dyDescent="0.25">
      <c r="A48" s="49"/>
      <c r="B48" s="49">
        <v>206.23</v>
      </c>
      <c r="C48" s="49"/>
      <c r="D48" s="49"/>
      <c r="E48" s="26" t="s">
        <v>23</v>
      </c>
      <c r="F48" s="26" t="s">
        <v>24</v>
      </c>
      <c r="G48" s="49" t="s">
        <v>25</v>
      </c>
    </row>
    <row r="49" spans="1:7" ht="15" x14ac:dyDescent="0.25">
      <c r="A49" s="49"/>
      <c r="B49" s="49"/>
      <c r="C49" s="50">
        <v>11256.15</v>
      </c>
      <c r="D49" s="20">
        <v>42277</v>
      </c>
      <c r="E49" s="49" t="s">
        <v>26</v>
      </c>
      <c r="F49" s="49" t="s">
        <v>27</v>
      </c>
      <c r="G49" s="49" t="s">
        <v>28</v>
      </c>
    </row>
    <row r="50" spans="1:7" ht="15" x14ac:dyDescent="0.25">
      <c r="A50" s="49"/>
      <c r="B50" s="49"/>
      <c r="C50" s="50"/>
      <c r="D50" s="51"/>
      <c r="E50" s="49" t="s">
        <v>29</v>
      </c>
      <c r="F50" s="49" t="s">
        <v>30</v>
      </c>
      <c r="G50" s="49" t="s">
        <v>31</v>
      </c>
    </row>
    <row r="51" spans="1:7" ht="15" x14ac:dyDescent="0.25">
      <c r="A51" s="52">
        <v>225</v>
      </c>
      <c r="B51" s="52" t="s">
        <v>17</v>
      </c>
      <c r="C51" s="53">
        <f>SUM(C52:C52)</f>
        <v>0</v>
      </c>
      <c r="D51" s="52"/>
      <c r="E51" s="52"/>
      <c r="F51" s="52"/>
      <c r="G51" s="52"/>
    </row>
    <row r="52" spans="1:7" ht="15" x14ac:dyDescent="0.25">
      <c r="A52" s="49"/>
      <c r="B52" s="49">
        <v>206.25</v>
      </c>
      <c r="C52" s="50"/>
      <c r="D52" s="51"/>
      <c r="E52" s="49"/>
      <c r="F52" s="49"/>
      <c r="G52" s="49"/>
    </row>
    <row r="53" spans="1:7" ht="15" x14ac:dyDescent="0.25">
      <c r="A53" s="52">
        <v>226</v>
      </c>
      <c r="B53" s="52" t="s">
        <v>46</v>
      </c>
      <c r="C53" s="53">
        <f>SUM(C54:C54)</f>
        <v>0</v>
      </c>
      <c r="D53" s="52"/>
      <c r="E53" s="52"/>
      <c r="F53" s="52"/>
      <c r="G53" s="52"/>
    </row>
    <row r="54" spans="1:7" ht="15" x14ac:dyDescent="0.25">
      <c r="A54" s="49"/>
      <c r="B54" s="49">
        <v>206.26</v>
      </c>
      <c r="C54" s="49"/>
      <c r="D54" s="51"/>
      <c r="E54" s="49"/>
      <c r="F54" s="49"/>
      <c r="G54" s="49"/>
    </row>
    <row r="55" spans="1:7" ht="15" x14ac:dyDescent="0.25">
      <c r="A55" s="49"/>
      <c r="B55" s="49"/>
      <c r="C55" s="49"/>
      <c r="D55" s="49"/>
      <c r="E55" s="49"/>
      <c r="F55" s="49"/>
      <c r="G55" s="49"/>
    </row>
    <row r="56" spans="1:7" ht="15" x14ac:dyDescent="0.25">
      <c r="A56" s="7"/>
      <c r="B56" s="7"/>
      <c r="C56" s="7"/>
      <c r="D56" s="7"/>
      <c r="E56" s="7"/>
      <c r="F56" s="7"/>
      <c r="G56" s="7"/>
    </row>
    <row r="57" spans="1:7" ht="15" x14ac:dyDescent="0.25">
      <c r="A57" s="7" t="s">
        <v>65</v>
      </c>
      <c r="B57" s="7"/>
      <c r="C57" s="54"/>
      <c r="D57" s="54"/>
      <c r="E57" s="7" t="s">
        <v>1</v>
      </c>
      <c r="F57" s="7"/>
      <c r="G57" s="7"/>
    </row>
    <row r="58" spans="1:7" ht="15" x14ac:dyDescent="0.25">
      <c r="A58" s="7"/>
      <c r="B58" s="7"/>
      <c r="C58" s="7"/>
      <c r="D58" s="7"/>
      <c r="E58" s="7"/>
      <c r="F58" s="7"/>
      <c r="G58" s="7"/>
    </row>
    <row r="59" spans="1:7" ht="15" x14ac:dyDescent="0.25">
      <c r="A59" s="7" t="s">
        <v>66</v>
      </c>
      <c r="B59" s="7"/>
      <c r="C59" s="54"/>
      <c r="D59" s="54"/>
      <c r="E59" s="7" t="s">
        <v>71</v>
      </c>
      <c r="F59" s="7"/>
      <c r="G59" s="7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0">
        <v>42279</v>
      </c>
      <c r="B61" s="44"/>
      <c r="C61" s="44"/>
      <c r="D61" s="44"/>
      <c r="E61" s="44"/>
      <c r="F61" s="44"/>
      <c r="G61" s="44"/>
    </row>
    <row r="64" spans="1:7" ht="15.75" x14ac:dyDescent="0.25">
      <c r="A64" s="3"/>
      <c r="B64" s="3"/>
      <c r="C64" s="4" t="s">
        <v>72</v>
      </c>
      <c r="D64" s="3"/>
      <c r="E64" s="3"/>
      <c r="F64" s="4" t="s">
        <v>4</v>
      </c>
      <c r="G64" s="55" t="s">
        <v>5</v>
      </c>
    </row>
    <row r="65" spans="1:7" ht="15.75" x14ac:dyDescent="0.25">
      <c r="A65" s="3"/>
      <c r="B65" s="3"/>
      <c r="C65" s="4"/>
      <c r="D65" s="43" t="s">
        <v>69</v>
      </c>
      <c r="E65" s="3"/>
      <c r="F65" s="4"/>
      <c r="G65" s="3"/>
    </row>
    <row r="66" spans="1:7" ht="15.75" x14ac:dyDescent="0.25">
      <c r="A66" s="3"/>
      <c r="B66" s="3"/>
      <c r="C66" s="4"/>
      <c r="D66" s="43"/>
      <c r="E66" s="3"/>
      <c r="F66" s="4"/>
      <c r="G66" s="3"/>
    </row>
    <row r="67" spans="1:7" ht="15" x14ac:dyDescent="0.25">
      <c r="A67" s="3"/>
      <c r="B67" s="3"/>
      <c r="C67" s="3"/>
      <c r="D67" s="7" t="s">
        <v>73</v>
      </c>
      <c r="E67" s="3"/>
      <c r="F67" s="3"/>
      <c r="G67" s="3"/>
    </row>
    <row r="68" spans="1:7" ht="16.5" thickBot="1" x14ac:dyDescent="0.3">
      <c r="A68" s="3"/>
      <c r="B68" s="3"/>
      <c r="C68" s="3"/>
      <c r="D68" s="3"/>
      <c r="E68" s="3"/>
      <c r="F68"/>
      <c r="G68" s="4" t="s">
        <v>0</v>
      </c>
    </row>
    <row r="69" spans="1:7" ht="15" x14ac:dyDescent="0.25">
      <c r="A69" s="9" t="s">
        <v>8</v>
      </c>
      <c r="B69" s="10" t="s">
        <v>9</v>
      </c>
      <c r="C69" s="9" t="s">
        <v>10</v>
      </c>
      <c r="D69" s="11" t="s">
        <v>11</v>
      </c>
      <c r="E69" s="9" t="s">
        <v>12</v>
      </c>
      <c r="F69" s="9" t="s">
        <v>13</v>
      </c>
      <c r="G69" s="12" t="s">
        <v>14</v>
      </c>
    </row>
    <row r="70" spans="1:7" ht="15.75" thickBot="1" x14ac:dyDescent="0.3">
      <c r="A70" s="13"/>
      <c r="B70" s="14"/>
      <c r="C70" s="13"/>
      <c r="D70" s="14" t="s">
        <v>15</v>
      </c>
      <c r="E70" s="13"/>
      <c r="F70" s="13" t="s">
        <v>16</v>
      </c>
      <c r="G70" s="15"/>
    </row>
    <row r="71" spans="1:7" ht="15" x14ac:dyDescent="0.25">
      <c r="A71" s="23">
        <v>225</v>
      </c>
      <c r="B71" s="56" t="s">
        <v>17</v>
      </c>
      <c r="C71" s="57">
        <f>SUM(C72:C73)</f>
        <v>1104.58</v>
      </c>
      <c r="D71" s="23"/>
      <c r="E71" s="23"/>
      <c r="F71" s="23"/>
      <c r="G71" s="23"/>
    </row>
    <row r="72" spans="1:7" ht="15" x14ac:dyDescent="0.25">
      <c r="A72" s="26"/>
      <c r="B72" s="58" t="s">
        <v>32</v>
      </c>
      <c r="C72" s="59">
        <v>247.88</v>
      </c>
      <c r="D72" s="34">
        <v>42277</v>
      </c>
      <c r="E72" s="49" t="s">
        <v>74</v>
      </c>
      <c r="F72" s="49" t="s">
        <v>75</v>
      </c>
      <c r="G72" s="60">
        <v>9.06E+16</v>
      </c>
    </row>
    <row r="73" spans="1:7" ht="15" x14ac:dyDescent="0.25">
      <c r="A73" s="26"/>
      <c r="B73" s="58"/>
      <c r="C73" s="61">
        <v>856.7</v>
      </c>
      <c r="D73" s="34">
        <v>42277</v>
      </c>
      <c r="E73" s="26" t="s">
        <v>76</v>
      </c>
      <c r="F73" s="26" t="s">
        <v>77</v>
      </c>
      <c r="G73" s="60">
        <v>9.06E+16</v>
      </c>
    </row>
    <row r="74" spans="1:7" ht="15" x14ac:dyDescent="0.25">
      <c r="A74" s="23">
        <v>226</v>
      </c>
      <c r="B74" s="56" t="s">
        <v>17</v>
      </c>
      <c r="C74" s="57">
        <f>C75</f>
        <v>4700</v>
      </c>
      <c r="D74" s="23"/>
      <c r="E74" s="23"/>
      <c r="F74" s="23"/>
      <c r="G74" s="23"/>
    </row>
    <row r="75" spans="1:7" ht="15" x14ac:dyDescent="0.25">
      <c r="A75" s="26"/>
      <c r="B75" s="58" t="s">
        <v>47</v>
      </c>
      <c r="C75" s="59">
        <v>4700</v>
      </c>
      <c r="D75" s="34">
        <v>42277</v>
      </c>
      <c r="E75" s="49" t="s">
        <v>78</v>
      </c>
      <c r="F75" s="49" t="s">
        <v>79</v>
      </c>
      <c r="G75" s="60">
        <v>9.06E+16</v>
      </c>
    </row>
    <row r="76" spans="1:7" ht="15" x14ac:dyDescent="0.25">
      <c r="A76" s="26"/>
      <c r="B76" s="58"/>
      <c r="C76" s="59"/>
      <c r="D76" s="34"/>
      <c r="E76" s="49"/>
      <c r="F76" s="49"/>
      <c r="G76" s="60"/>
    </row>
    <row r="77" spans="1:7" ht="15" x14ac:dyDescent="0.25">
      <c r="A77" s="23">
        <v>310</v>
      </c>
      <c r="B77" s="56" t="s">
        <v>17</v>
      </c>
      <c r="C77" s="57">
        <f>C78</f>
        <v>400.14</v>
      </c>
      <c r="D77" s="23"/>
      <c r="E77" s="23"/>
      <c r="F77" s="23"/>
      <c r="G77" s="23"/>
    </row>
    <row r="78" spans="1:7" ht="15" x14ac:dyDescent="0.25">
      <c r="A78" s="26"/>
      <c r="B78" s="58"/>
      <c r="C78" s="61">
        <v>400.14</v>
      </c>
      <c r="D78" s="51">
        <v>42277</v>
      </c>
      <c r="E78" s="49" t="s">
        <v>58</v>
      </c>
      <c r="F78" s="49" t="s">
        <v>80</v>
      </c>
      <c r="G78" s="60">
        <v>9.01E+16</v>
      </c>
    </row>
    <row r="79" spans="1:7" ht="15" x14ac:dyDescent="0.25">
      <c r="A79" s="23">
        <v>340</v>
      </c>
      <c r="B79" s="56" t="s">
        <v>17</v>
      </c>
      <c r="C79" s="57">
        <f>SUM(C80:C83)</f>
        <v>66775.39</v>
      </c>
      <c r="D79" s="23"/>
      <c r="E79" s="23"/>
      <c r="F79" s="23"/>
      <c r="G79" s="23"/>
    </row>
    <row r="80" spans="1:7" ht="15" x14ac:dyDescent="0.25">
      <c r="A80" s="26"/>
      <c r="B80" s="58">
        <v>302.33999999999997</v>
      </c>
      <c r="C80" s="50">
        <v>50671.75</v>
      </c>
      <c r="D80" s="34">
        <v>42277</v>
      </c>
      <c r="E80" s="49" t="s">
        <v>81</v>
      </c>
      <c r="F80" s="49" t="s">
        <v>82</v>
      </c>
      <c r="G80" s="62" t="s">
        <v>83</v>
      </c>
    </row>
    <row r="81" spans="1:7" ht="15" x14ac:dyDescent="0.25">
      <c r="A81" s="26"/>
      <c r="B81" s="58">
        <v>302.33999999999997</v>
      </c>
      <c r="C81" s="61">
        <v>26.64</v>
      </c>
      <c r="D81" s="34">
        <v>42277</v>
      </c>
      <c r="E81" s="49" t="s">
        <v>84</v>
      </c>
      <c r="F81" s="49" t="s">
        <v>85</v>
      </c>
      <c r="G81" s="60">
        <v>9.06E+16</v>
      </c>
    </row>
    <row r="82" spans="1:7" ht="15" x14ac:dyDescent="0.25">
      <c r="A82" s="26"/>
      <c r="B82" s="58">
        <v>302.33999999999997</v>
      </c>
      <c r="C82" s="61">
        <v>14517</v>
      </c>
      <c r="D82" s="34">
        <v>42277</v>
      </c>
      <c r="E82" s="49" t="s">
        <v>86</v>
      </c>
      <c r="F82" s="49" t="s">
        <v>85</v>
      </c>
      <c r="G82" s="60">
        <v>9.06E+16</v>
      </c>
    </row>
    <row r="83" spans="1:7" ht="15" x14ac:dyDescent="0.25">
      <c r="A83" s="26"/>
      <c r="B83" s="58">
        <v>302.33999999999997</v>
      </c>
      <c r="C83" s="59">
        <v>1560</v>
      </c>
      <c r="D83" s="34">
        <v>42277</v>
      </c>
      <c r="E83" s="49" t="s">
        <v>87</v>
      </c>
      <c r="F83" s="49" t="s">
        <v>88</v>
      </c>
      <c r="G83" s="60">
        <v>9.06E+16</v>
      </c>
    </row>
    <row r="84" spans="1:7" ht="15" x14ac:dyDescent="0.25">
      <c r="A84" s="23">
        <v>130</v>
      </c>
      <c r="B84" s="56" t="s">
        <v>17</v>
      </c>
      <c r="C84" s="57">
        <f>SUM(C85:C87)</f>
        <v>1632.0900000000001</v>
      </c>
      <c r="D84" s="23"/>
      <c r="E84" s="23"/>
      <c r="F84" s="23"/>
      <c r="G84" s="23"/>
    </row>
    <row r="85" spans="1:7" ht="15" x14ac:dyDescent="0.25">
      <c r="A85" s="63"/>
      <c r="B85" s="64">
        <v>303.04000000000002</v>
      </c>
      <c r="C85" s="59"/>
      <c r="D85" s="65"/>
      <c r="E85" s="66" t="s">
        <v>52</v>
      </c>
      <c r="F85" s="67" t="s">
        <v>89</v>
      </c>
      <c r="G85" s="60">
        <v>9.09E+16</v>
      </c>
    </row>
    <row r="86" spans="1:7" ht="15" x14ac:dyDescent="0.25">
      <c r="A86" s="63"/>
      <c r="B86" s="64">
        <v>303.05</v>
      </c>
      <c r="C86" s="59">
        <v>916.09</v>
      </c>
      <c r="D86" s="65">
        <v>42185</v>
      </c>
      <c r="E86" s="66" t="s">
        <v>52</v>
      </c>
      <c r="F86" s="67" t="s">
        <v>90</v>
      </c>
      <c r="G86" s="60">
        <v>9.01E+16</v>
      </c>
    </row>
    <row r="87" spans="1:7" ht="15" x14ac:dyDescent="0.25">
      <c r="A87" s="63"/>
      <c r="B87" s="64">
        <v>303.12</v>
      </c>
      <c r="C87" s="59">
        <v>716</v>
      </c>
      <c r="D87" s="65">
        <v>42185</v>
      </c>
      <c r="E87" s="66" t="s">
        <v>52</v>
      </c>
      <c r="F87" s="22" t="s">
        <v>53</v>
      </c>
      <c r="G87" s="60"/>
    </row>
    <row r="88" spans="1:7" ht="15" x14ac:dyDescent="0.25">
      <c r="A88" s="23"/>
      <c r="B88" s="68" t="s">
        <v>17</v>
      </c>
      <c r="C88" s="57">
        <f>C71+C74+C77+C79+C84</f>
        <v>74612.2</v>
      </c>
      <c r="D88" s="23"/>
      <c r="E88" s="23"/>
      <c r="F88" s="23"/>
      <c r="G88" s="23"/>
    </row>
    <row r="89" spans="1:7" ht="15" x14ac:dyDescent="0.25">
      <c r="A89" s="35"/>
      <c r="B89" s="35"/>
      <c r="C89" s="69"/>
      <c r="D89" s="35"/>
      <c r="E89" s="70"/>
      <c r="F89" s="70"/>
      <c r="G89" s="35"/>
    </row>
    <row r="90" spans="1:7" ht="15" x14ac:dyDescent="0.25">
      <c r="A90" s="3"/>
      <c r="B90" s="3"/>
      <c r="C90" s="3"/>
      <c r="D90" s="3"/>
      <c r="E90" s="3"/>
      <c r="F90" s="3"/>
      <c r="G90" s="3"/>
    </row>
    <row r="91" spans="1:7" ht="15" x14ac:dyDescent="0.25">
      <c r="A91" s="3" t="s">
        <v>65</v>
      </c>
      <c r="B91" s="3"/>
      <c r="C91" s="3"/>
      <c r="D91" s="3"/>
      <c r="E91" s="7" t="s">
        <v>1</v>
      </c>
      <c r="F91" s="3"/>
      <c r="G91" s="3"/>
    </row>
    <row r="92" spans="1:7" ht="15" x14ac:dyDescent="0.25">
      <c r="A92" s="3"/>
      <c r="B92" s="3"/>
      <c r="C92" s="3"/>
      <c r="D92" s="3"/>
      <c r="E92" s="7"/>
      <c r="F92" s="3"/>
      <c r="G92" s="3"/>
    </row>
    <row r="93" spans="1:7" ht="15" x14ac:dyDescent="0.25">
      <c r="A93" s="3" t="s">
        <v>66</v>
      </c>
      <c r="B93" s="3"/>
      <c r="C93" s="3"/>
      <c r="D93" s="3"/>
      <c r="E93" s="7" t="s">
        <v>91</v>
      </c>
      <c r="F93" s="3"/>
      <c r="G93" s="3"/>
    </row>
    <row r="94" spans="1:7" ht="15" x14ac:dyDescent="0.25">
      <c r="A94"/>
      <c r="B94"/>
      <c r="C94"/>
      <c r="D94"/>
      <c r="E94"/>
      <c r="F94"/>
      <c r="G94"/>
    </row>
    <row r="95" spans="1:7" ht="15" x14ac:dyDescent="0.25">
      <c r="A95" s="40">
        <v>42279</v>
      </c>
      <c r="B95"/>
      <c r="C95"/>
      <c r="D95"/>
      <c r="E95"/>
      <c r="F95"/>
      <c r="G95"/>
    </row>
    <row r="99" spans="1:7" ht="15" x14ac:dyDescent="0.25">
      <c r="A99"/>
      <c r="B99"/>
      <c r="C99"/>
      <c r="D99"/>
      <c r="E99"/>
      <c r="F99"/>
      <c r="G99"/>
    </row>
    <row r="100" spans="1:7" ht="15.75" x14ac:dyDescent="0.25">
      <c r="A100" s="7"/>
      <c r="B100" s="7"/>
      <c r="C100" s="4" t="s">
        <v>92</v>
      </c>
      <c r="D100" s="7"/>
      <c r="E100" s="7"/>
      <c r="F100" s="4" t="s">
        <v>4</v>
      </c>
      <c r="G100" s="7" t="s">
        <v>5</v>
      </c>
    </row>
    <row r="101" spans="1:7" ht="15.75" x14ac:dyDescent="0.25">
      <c r="A101" s="7"/>
      <c r="B101" s="7"/>
      <c r="C101" s="4"/>
      <c r="D101" s="5" t="s">
        <v>69</v>
      </c>
      <c r="E101" s="7"/>
      <c r="F101" s="4"/>
      <c r="G101" s="7"/>
    </row>
    <row r="102" spans="1:7" ht="15.75" x14ac:dyDescent="0.25">
      <c r="A102" s="7"/>
      <c r="B102" s="7"/>
      <c r="C102" s="4"/>
      <c r="D102" s="43"/>
      <c r="E102" s="7"/>
      <c r="F102" s="4"/>
      <c r="G102" s="7"/>
    </row>
    <row r="103" spans="1:7" ht="15" x14ac:dyDescent="0.25">
      <c r="A103" s="7"/>
      <c r="B103" s="7"/>
      <c r="C103" s="7"/>
      <c r="D103" s="7" t="s">
        <v>93</v>
      </c>
      <c r="E103" s="7"/>
      <c r="F103" s="7"/>
      <c r="G103" s="7"/>
    </row>
    <row r="104" spans="1:7" ht="15.75" thickBot="1" x14ac:dyDescent="0.3">
      <c r="A104" s="7"/>
      <c r="B104" s="7"/>
      <c r="C104" s="7"/>
      <c r="D104" s="7"/>
      <c r="E104" s="7"/>
      <c r="F104" s="44"/>
      <c r="G104" s="8" t="s">
        <v>0</v>
      </c>
    </row>
    <row r="105" spans="1:7" ht="15" x14ac:dyDescent="0.25">
      <c r="A105" s="9" t="s">
        <v>8</v>
      </c>
      <c r="B105" s="10" t="s">
        <v>9</v>
      </c>
      <c r="C105" s="9" t="s">
        <v>10</v>
      </c>
      <c r="D105" s="11" t="s">
        <v>11</v>
      </c>
      <c r="E105" s="9" t="s">
        <v>12</v>
      </c>
      <c r="F105" s="9" t="s">
        <v>13</v>
      </c>
      <c r="G105" s="12" t="s">
        <v>14</v>
      </c>
    </row>
    <row r="106" spans="1:7" ht="15.75" thickBot="1" x14ac:dyDescent="0.3">
      <c r="A106" s="13"/>
      <c r="B106" s="14"/>
      <c r="C106" s="13"/>
      <c r="D106" s="14" t="s">
        <v>15</v>
      </c>
      <c r="E106" s="13"/>
      <c r="F106" s="13" t="s">
        <v>16</v>
      </c>
      <c r="G106" s="15"/>
    </row>
    <row r="107" spans="1:7" ht="15" x14ac:dyDescent="0.25">
      <c r="A107" s="45">
        <v>221</v>
      </c>
      <c r="B107" s="45" t="s">
        <v>17</v>
      </c>
      <c r="C107" s="46">
        <f>SUM(C108:C109)</f>
        <v>568.91</v>
      </c>
      <c r="D107" s="45"/>
      <c r="E107" s="45"/>
      <c r="F107" s="45"/>
      <c r="G107" s="45"/>
    </row>
    <row r="108" spans="1:7" ht="15" x14ac:dyDescent="0.25">
      <c r="A108" s="47"/>
      <c r="B108" s="71" t="s">
        <v>94</v>
      </c>
      <c r="C108" s="72">
        <v>557.48</v>
      </c>
      <c r="D108" s="73">
        <v>42277</v>
      </c>
      <c r="E108" s="47" t="s">
        <v>95</v>
      </c>
      <c r="F108" s="47" t="s">
        <v>96</v>
      </c>
      <c r="G108" s="74" t="s">
        <v>97</v>
      </c>
    </row>
    <row r="109" spans="1:7" ht="15" x14ac:dyDescent="0.25">
      <c r="A109" s="47"/>
      <c r="B109" s="71"/>
      <c r="C109" s="72">
        <v>11.43</v>
      </c>
      <c r="D109" s="73">
        <v>42277</v>
      </c>
      <c r="E109" s="47" t="s">
        <v>98</v>
      </c>
      <c r="F109" s="47" t="s">
        <v>19</v>
      </c>
      <c r="G109" s="74" t="s">
        <v>97</v>
      </c>
    </row>
    <row r="110" spans="1:7" ht="15" x14ac:dyDescent="0.25">
      <c r="A110" s="52">
        <v>225</v>
      </c>
      <c r="B110" s="52" t="s">
        <v>17</v>
      </c>
      <c r="C110" s="53">
        <f>SUM(C111:C111)</f>
        <v>0</v>
      </c>
      <c r="D110" s="68"/>
      <c r="E110" s="52"/>
      <c r="F110" s="52"/>
      <c r="G110" s="75"/>
    </row>
    <row r="111" spans="1:7" ht="15" x14ac:dyDescent="0.25">
      <c r="A111" s="49"/>
      <c r="B111" s="76" t="s">
        <v>99</v>
      </c>
      <c r="C111" s="77"/>
      <c r="D111" s="78"/>
      <c r="E111" s="49"/>
      <c r="F111" s="49"/>
      <c r="G111" s="74" t="s">
        <v>97</v>
      </c>
    </row>
    <row r="112" spans="1:7" ht="15" x14ac:dyDescent="0.25">
      <c r="A112" s="49"/>
      <c r="B112" s="49"/>
      <c r="C112" s="79"/>
      <c r="D112" s="78"/>
      <c r="E112" s="49"/>
      <c r="F112" s="49"/>
      <c r="G112" s="74"/>
    </row>
    <row r="113" spans="1:7" ht="15" x14ac:dyDescent="0.25">
      <c r="A113" s="52">
        <v>226</v>
      </c>
      <c r="B113" s="52" t="s">
        <v>46</v>
      </c>
      <c r="C113" s="53">
        <f>C114+C115+C116</f>
        <v>28200</v>
      </c>
      <c r="D113" s="68"/>
      <c r="E113" s="52"/>
      <c r="F113" s="52"/>
      <c r="G113" s="75"/>
    </row>
    <row r="114" spans="1:7" ht="15" x14ac:dyDescent="0.25">
      <c r="A114" s="49"/>
      <c r="B114" s="76" t="s">
        <v>100</v>
      </c>
      <c r="C114" s="80">
        <v>7300</v>
      </c>
      <c r="D114" s="81">
        <v>42277</v>
      </c>
      <c r="E114" s="49" t="s">
        <v>101</v>
      </c>
      <c r="F114" s="49" t="s">
        <v>102</v>
      </c>
      <c r="G114" s="74" t="s">
        <v>97</v>
      </c>
    </row>
    <row r="115" spans="1:7" ht="15" x14ac:dyDescent="0.25">
      <c r="A115" s="49"/>
      <c r="B115" s="76"/>
      <c r="C115" s="80">
        <v>20900</v>
      </c>
      <c r="D115" s="81">
        <v>42202</v>
      </c>
      <c r="E115" s="49" t="s">
        <v>103</v>
      </c>
      <c r="F115" s="49" t="s">
        <v>104</v>
      </c>
      <c r="G115" s="74" t="s">
        <v>97</v>
      </c>
    </row>
    <row r="116" spans="1:7" ht="15" x14ac:dyDescent="0.25">
      <c r="A116" s="49"/>
      <c r="B116" s="76"/>
      <c r="C116" s="80"/>
      <c r="D116" s="81"/>
      <c r="E116" s="49"/>
      <c r="F116" s="49"/>
      <c r="G116" s="74" t="s">
        <v>97</v>
      </c>
    </row>
    <row r="117" spans="1:7" ht="15" x14ac:dyDescent="0.25">
      <c r="A117" s="52">
        <v>340</v>
      </c>
      <c r="B117" s="52" t="s">
        <v>46</v>
      </c>
      <c r="C117" s="53">
        <f>SUM(C118:C118)</f>
        <v>0</v>
      </c>
      <c r="D117" s="68"/>
      <c r="E117" s="52"/>
      <c r="F117" s="52"/>
      <c r="G117" s="75"/>
    </row>
    <row r="118" spans="1:7" ht="15" x14ac:dyDescent="0.25">
      <c r="A118" s="49"/>
      <c r="B118" s="76" t="s">
        <v>105</v>
      </c>
      <c r="C118" s="80"/>
      <c r="D118" s="81"/>
      <c r="E118" s="49" t="s">
        <v>106</v>
      </c>
      <c r="F118" s="49" t="s">
        <v>107</v>
      </c>
      <c r="G118" s="74" t="s">
        <v>97</v>
      </c>
    </row>
    <row r="119" spans="1:7" ht="15" x14ac:dyDescent="0.25">
      <c r="A119" s="49"/>
      <c r="B119" s="76"/>
      <c r="C119" s="80"/>
      <c r="D119" s="81"/>
      <c r="E119" s="49"/>
      <c r="F119" s="49"/>
      <c r="G119" s="74"/>
    </row>
    <row r="120" spans="1:7" ht="15" x14ac:dyDescent="0.25">
      <c r="A120" s="52"/>
      <c r="B120" s="52" t="s">
        <v>46</v>
      </c>
      <c r="C120" s="53">
        <f>SUM(C121:C122)</f>
        <v>0</v>
      </c>
      <c r="D120" s="68"/>
      <c r="E120" s="52"/>
      <c r="F120" s="52"/>
      <c r="G120" s="75"/>
    </row>
    <row r="121" spans="1:7" ht="15" x14ac:dyDescent="0.25">
      <c r="A121" s="26"/>
      <c r="B121" s="58" t="s">
        <v>108</v>
      </c>
      <c r="C121" s="59"/>
      <c r="D121" s="82"/>
      <c r="E121" s="49" t="s">
        <v>109</v>
      </c>
      <c r="F121" s="49" t="s">
        <v>109</v>
      </c>
      <c r="G121" s="74" t="s">
        <v>110</v>
      </c>
    </row>
    <row r="122" spans="1:7" ht="15" x14ac:dyDescent="0.25">
      <c r="A122" s="26"/>
      <c r="B122" s="58" t="s">
        <v>111</v>
      </c>
      <c r="C122" s="59"/>
      <c r="D122" s="82"/>
      <c r="E122" s="49"/>
      <c r="F122" s="49"/>
      <c r="G122" s="74" t="s">
        <v>112</v>
      </c>
    </row>
    <row r="123" spans="1:7" ht="15" x14ac:dyDescent="0.25">
      <c r="A123" s="52"/>
      <c r="B123" s="52" t="s">
        <v>46</v>
      </c>
      <c r="C123" s="53">
        <f>C124</f>
        <v>71660.19</v>
      </c>
      <c r="D123" s="68"/>
      <c r="E123" s="52"/>
      <c r="F123" s="52"/>
      <c r="G123" s="75"/>
    </row>
    <row r="124" spans="1:7" ht="15" x14ac:dyDescent="0.25">
      <c r="A124" s="26"/>
      <c r="B124" s="58" t="s">
        <v>113</v>
      </c>
      <c r="C124" s="59">
        <v>71660.19</v>
      </c>
      <c r="D124" s="82">
        <v>42004</v>
      </c>
      <c r="E124" s="49" t="s">
        <v>114</v>
      </c>
      <c r="F124" s="49" t="s">
        <v>115</v>
      </c>
      <c r="G124" s="74" t="s">
        <v>110</v>
      </c>
    </row>
    <row r="125" spans="1:7" ht="15" x14ac:dyDescent="0.25">
      <c r="A125" s="26"/>
      <c r="B125" s="49" t="s">
        <v>2</v>
      </c>
      <c r="C125" s="59">
        <f>C107+C110+C113+C117+C120+C123</f>
        <v>100429.1</v>
      </c>
      <c r="D125" s="82"/>
      <c r="E125" s="49"/>
      <c r="F125" s="49"/>
      <c r="G125" s="74"/>
    </row>
    <row r="126" spans="1:7" ht="15" x14ac:dyDescent="0.25">
      <c r="A126" s="35"/>
      <c r="B126" s="35"/>
      <c r="C126" s="83"/>
      <c r="D126" s="84"/>
      <c r="E126" s="70"/>
      <c r="F126" s="70"/>
      <c r="G126" s="85"/>
    </row>
    <row r="127" spans="1:7" ht="15" x14ac:dyDescent="0.25">
      <c r="A127" s="7"/>
      <c r="B127" s="7"/>
      <c r="C127" s="7"/>
      <c r="D127" s="7"/>
      <c r="E127" s="7"/>
      <c r="F127" s="7"/>
      <c r="G127" s="7"/>
    </row>
    <row r="128" spans="1:7" ht="15" x14ac:dyDescent="0.25">
      <c r="A128" s="7" t="s">
        <v>65</v>
      </c>
      <c r="B128" s="7"/>
      <c r="C128" s="54"/>
      <c r="D128" s="54"/>
      <c r="E128" s="7" t="s">
        <v>1</v>
      </c>
      <c r="F128" s="7"/>
      <c r="G128" s="7"/>
    </row>
    <row r="129" spans="1:7" ht="15" x14ac:dyDescent="0.25">
      <c r="A129" s="7"/>
      <c r="B129" s="7"/>
      <c r="C129" s="7"/>
      <c r="D129" s="7"/>
      <c r="E129" s="7"/>
      <c r="F129" s="7"/>
      <c r="G129" s="7"/>
    </row>
    <row r="130" spans="1:7" ht="15" x14ac:dyDescent="0.25">
      <c r="A130" s="7" t="s">
        <v>66</v>
      </c>
      <c r="B130" s="7"/>
      <c r="C130" s="54"/>
      <c r="D130" s="54"/>
      <c r="E130" s="7" t="s">
        <v>71</v>
      </c>
      <c r="F130" s="7"/>
      <c r="G130" s="7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0">
        <v>42279</v>
      </c>
      <c r="B132" s="44"/>
      <c r="C132" s="44"/>
      <c r="D132" s="44"/>
      <c r="E132" s="44"/>
      <c r="F132" s="44"/>
      <c r="G132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13" sqref="A1:XFD1048576"/>
    </sheetView>
  </sheetViews>
  <sheetFormatPr defaultRowHeight="12.75" x14ac:dyDescent="0.2"/>
  <cols>
    <col min="1" max="16384" width="9.140625" style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defaultRowHeight="15" x14ac:dyDescent="0.25"/>
  <cols>
    <col min="2" max="2" width="35.42578125" customWidth="1"/>
    <col min="3" max="3" width="14.140625" customWidth="1"/>
    <col min="4" max="4" width="14" customWidth="1"/>
    <col min="5" max="5" width="14.5703125" customWidth="1"/>
    <col min="6" max="6" width="14.85546875" customWidth="1"/>
    <col min="7" max="7" width="19.28515625" customWidth="1"/>
    <col min="8" max="8" width="30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Кредиторка</vt:lpstr>
      <vt:lpstr>Свод</vt:lpstr>
      <vt:lpstr>Детодни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2015-10-19T06:17:10Z</dcterms:modified>
</cp:coreProperties>
</file>